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6012" sheetId="2" r:id="rId2"/>
  </sheets>
  <externalReferences>
    <externalReference r:id="rId3"/>
    <externalReference r:id="rId4"/>
  </externalReferences>
  <definedNames>
    <definedName name="_xlnm._FilterDatabase" localSheetId="1" hidden="1">'6012'!$J$8:$J$768</definedName>
    <definedName name="а123">#REF!,#REF!,#REF!,#REF!,#REF!,#REF!</definedName>
    <definedName name="а145">#REF!</definedName>
    <definedName name="а155">#REF!,#REF!,#REF!,#REF!,#REF!</definedName>
    <definedName name="ав">#REF!,#REF!,#REF!,#REF!,#REF!,#REF!</definedName>
    <definedName name="Автобусы" localSheetId="1">#REF!</definedName>
    <definedName name="Автобусы">'[1]Прогноз авт'!$AT$8:$AT$12</definedName>
    <definedName name="БД_АКК" localSheetId="1">#REF!</definedName>
    <definedName name="БД_АКК">#REF!</definedName>
    <definedName name="БДОЛ">#REF!,#REF!,#REF!,#REF!,#REF!,#REF!</definedName>
    <definedName name="БОЛД">#REF!</definedName>
    <definedName name="бь">#REF!,#REF!,#REF!,#REF!,#REF!</definedName>
    <definedName name="в133">#REF!</definedName>
    <definedName name="ВФ">'[2]Прогноз авт'!$AT$8:$AT$12</definedName>
    <definedName name="ВЫ">#REF!</definedName>
    <definedName name="ГИ">#REF!,#REF!,#REF!,#REF!,#REF!,#REF!</definedName>
    <definedName name="ГШ">'[2]Прогноз авт'!$AT$8:$AT$12</definedName>
    <definedName name="ДО">#REF!</definedName>
    <definedName name="ен">#REF!,#REF!,#REF!,#REF!,#REF!</definedName>
    <definedName name="ЕНК">'[1]Прогноз авт'!$AW$8:$AW$10</definedName>
    <definedName name="ЖД">'[2]Прогноз авт'!$AT$8:$AT$12</definedName>
    <definedName name="ЖО">'[2]Прогноз авт'!$AW$8:$AW$10</definedName>
    <definedName name="ЖЮ">#REF!</definedName>
    <definedName name="ЗА">#REF!,#REF!,#REF!,#REF!,#REF!</definedName>
    <definedName name="зд">#REF!</definedName>
    <definedName name="ЗЩ">#REF!</definedName>
    <definedName name="лд">#REF!</definedName>
    <definedName name="ло">#REF!</definedName>
    <definedName name="ЛОР">#REF!,#REF!,#REF!,#REF!,#REF!,#REF!</definedName>
    <definedName name="ЛОРА">#REF!</definedName>
    <definedName name="МА">#REF!</definedName>
    <definedName name="МИТ">#REF!,#REF!,#REF!,#REF!,#REF!</definedName>
    <definedName name="МС">#REF!</definedName>
    <definedName name="МСК">'[2]Прогноз авт'!$AW$8:$AW$10</definedName>
    <definedName name="НЕ">'[2]Прогноз авт'!$AW$8:$AW$10</definedName>
    <definedName name="НЫ">#REF!,#REF!,#REF!,#REF!,#REF!</definedName>
    <definedName name="_xlnm.Print_Area" localSheetId="1">'6012'!$A$1:$I$780</definedName>
    <definedName name="ОВ">#REF!,#REF!,#REF!,#REF!,#REF!</definedName>
    <definedName name="ОЛ">#REF!</definedName>
    <definedName name="ор">#REF!</definedName>
    <definedName name="ПЕ">#REF!</definedName>
    <definedName name="р147">#REF!,#REF!,#REF!,#REF!,#REF!</definedName>
    <definedName name="р152">#REF!</definedName>
    <definedName name="РАТ">#REF!,#REF!,#REF!,#REF!,#REF!</definedName>
    <definedName name="РЫ">#REF!,#REF!,#REF!,#REF!,#REF!,#REF!</definedName>
    <definedName name="СВОД_АКК" localSheetId="1">#REF!</definedName>
    <definedName name="СВОД_АКК">#REF!</definedName>
    <definedName name="СВОД_АМ" localSheetId="1">#REF!</definedName>
    <definedName name="СВОД_АМ">#REF!</definedName>
    <definedName name="ТЗ">#REF!,#REF!,#REF!,#REF!,#REF!</definedName>
    <definedName name="ТИМ">'[1]Прогноз авт'!$AT$8:$AT$12</definedName>
    <definedName name="ТО">'[2]Прогноз авт'!$AW$8:$AW$10</definedName>
    <definedName name="ТОЛД">#REF!</definedName>
    <definedName name="топливо" localSheetId="1">#REF!</definedName>
    <definedName name="топливо">'[1]Прогноз авт'!$AW$8:$AW$10</definedName>
    <definedName name="ТОР">#REF!,#REF!,#REF!,#REF!,#REF!</definedName>
    <definedName name="ТР">#REF!</definedName>
    <definedName name="ТЬ">#REF!</definedName>
    <definedName name="УО">#REF!,#REF!,#REF!,#REF!,#REF!,#REF!</definedName>
    <definedName name="УЩ">#REF!,#REF!,#REF!,#REF!,#REF!</definedName>
    <definedName name="хАвтобусы" localSheetId="1">#REF!,#REF!,#REF!,#REF!,#REF!</definedName>
    <definedName name="хАвтобусы">#REF!,#REF!,#REF!,#REF!,#REF!</definedName>
    <definedName name="хГрузовые" localSheetId="1">#REF!,#REF!,#REF!,#REF!,#REF!</definedName>
    <definedName name="хГрузовые">#REF!,#REF!,#REF!,#REF!,#REF!</definedName>
    <definedName name="хЛегковые" localSheetId="1">#REF!,#REF!,#REF!,#REF!,#REF!,#REF!</definedName>
    <definedName name="хЛегковые">#REF!,#REF!,#REF!,#REF!,#REF!,#REF!</definedName>
    <definedName name="ХН">#REF!,#REF!,#REF!,#REF!,#REF!,#REF!</definedName>
    <definedName name="ХЩ">#REF!,#REF!,#REF!,#REF!,#REF!</definedName>
    <definedName name="ЦУ">#REF!</definedName>
    <definedName name="ЧА">#REF!,#REF!,#REF!,#REF!,#REF!</definedName>
    <definedName name="ЩН">'[2]Прогноз авт'!$AT$8:$AT$12</definedName>
    <definedName name="ЩШ">#REF!,#REF!,#REF!,#REF!,#REF!</definedName>
    <definedName name="эж">'[2]Прогноз авт'!$AW$8:$AW$10</definedName>
    <definedName name="юб">#REF!,#REF!,#REF!,#REF!,#REF!</definedName>
    <definedName name="юж">#REF!,#REF!,#REF!,#REF!,#REF!,#REF!</definedName>
    <definedName name="Я">#REF!</definedName>
  </definedNames>
  <calcPr calcId="144525"/>
</workbook>
</file>

<file path=xl/calcChain.xml><?xml version="1.0" encoding="utf-8"?>
<calcChain xmlns="http://schemas.openxmlformats.org/spreadsheetml/2006/main">
  <c r="E756" i="2" l="1"/>
  <c r="C756" i="2"/>
  <c r="E755" i="2"/>
  <c r="C755" i="2"/>
  <c r="E765" i="2"/>
  <c r="C765" i="2"/>
  <c r="E764" i="2"/>
  <c r="C764" i="2"/>
  <c r="E763" i="2"/>
  <c r="C763" i="2"/>
  <c r="E762" i="2"/>
  <c r="C762" i="2"/>
  <c r="E761" i="2"/>
  <c r="C761" i="2"/>
  <c r="C754" i="2"/>
  <c r="E760" i="2"/>
  <c r="C760" i="2"/>
  <c r="A765" i="2"/>
  <c r="A764" i="2"/>
  <c r="A763" i="2"/>
  <c r="A762" i="2"/>
  <c r="A761" i="2"/>
  <c r="A760" i="2"/>
  <c r="E766" i="2"/>
  <c r="C766" i="2"/>
  <c r="A766" i="2"/>
  <c r="B556" i="2"/>
  <c r="C642" i="2"/>
  <c r="B778" i="2" l="1"/>
  <c r="J729" i="2"/>
  <c r="J730" i="2" s="1"/>
  <c r="A729" i="2"/>
  <c r="B728" i="2"/>
  <c r="B727" i="2"/>
  <c r="A724" i="2"/>
  <c r="A723" i="2"/>
  <c r="A722" i="2"/>
  <c r="A721" i="2"/>
  <c r="A720" i="2"/>
  <c r="A719" i="2"/>
  <c r="A718" i="2"/>
  <c r="A717" i="2"/>
  <c r="A716" i="2"/>
  <c r="A715" i="2"/>
  <c r="A714" i="2"/>
  <c r="G712" i="2"/>
  <c r="B710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B674" i="2"/>
  <c r="C676" i="2" s="1"/>
  <c r="J673" i="2"/>
  <c r="J674" i="2" s="1"/>
  <c r="J675" i="2" s="1"/>
  <c r="J676" i="2" s="1"/>
  <c r="J677" i="2" s="1"/>
  <c r="B669" i="2"/>
  <c r="B711" i="2" s="1"/>
  <c r="B667" i="2"/>
  <c r="J658" i="2"/>
  <c r="J662" i="2" s="1"/>
  <c r="J663" i="2" s="1"/>
  <c r="J664" i="2" s="1"/>
  <c r="J665" i="2" s="1"/>
  <c r="J666" i="2" s="1"/>
  <c r="J667" i="2" s="1"/>
  <c r="J668" i="2" s="1"/>
  <c r="J669" i="2" s="1"/>
  <c r="J670" i="2" s="1"/>
  <c r="J671" i="2" s="1"/>
  <c r="J672" i="2" s="1"/>
  <c r="A642" i="2"/>
  <c r="B641" i="2"/>
  <c r="A637" i="2"/>
  <c r="A636" i="2"/>
  <c r="A635" i="2"/>
  <c r="A634" i="2"/>
  <c r="A633" i="2"/>
  <c r="A632" i="2"/>
  <c r="A631" i="2"/>
  <c r="A630" i="2"/>
  <c r="A629" i="2"/>
  <c r="A628" i="2"/>
  <c r="G626" i="2"/>
  <c r="B624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B590" i="2"/>
  <c r="C592" i="2" s="1"/>
  <c r="J589" i="2"/>
  <c r="J590" i="2" s="1"/>
  <c r="J591" i="2" s="1"/>
  <c r="J592" i="2" s="1"/>
  <c r="J593" i="2" s="1"/>
  <c r="B585" i="2"/>
  <c r="B625" i="2" s="1"/>
  <c r="B583" i="2"/>
  <c r="J577" i="2"/>
  <c r="J574" i="2"/>
  <c r="J578" i="2" s="1"/>
  <c r="J579" i="2" s="1"/>
  <c r="J580" i="2" s="1"/>
  <c r="J581" i="2" s="1"/>
  <c r="J582" i="2" s="1"/>
  <c r="J583" i="2" s="1"/>
  <c r="J584" i="2" s="1"/>
  <c r="J585" i="2" s="1"/>
  <c r="J586" i="2" s="1"/>
  <c r="J587" i="2" s="1"/>
  <c r="J588" i="2" s="1"/>
  <c r="A558" i="2"/>
  <c r="B557" i="2"/>
  <c r="A553" i="2"/>
  <c r="A552" i="2"/>
  <c r="A551" i="2"/>
  <c r="A550" i="2"/>
  <c r="A549" i="2"/>
  <c r="A548" i="2"/>
  <c r="A547" i="2"/>
  <c r="A546" i="2"/>
  <c r="A545" i="2"/>
  <c r="A544" i="2"/>
  <c r="G542" i="2"/>
  <c r="B540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B506" i="2"/>
  <c r="C508" i="2" s="1"/>
  <c r="J505" i="2"/>
  <c r="J554" i="2" s="1"/>
  <c r="J555" i="2" s="1"/>
  <c r="J556" i="2" s="1"/>
  <c r="J557" i="2" s="1"/>
  <c r="J558" i="2" s="1"/>
  <c r="B501" i="2"/>
  <c r="B499" i="2"/>
  <c r="J492" i="2"/>
  <c r="J493" i="2" s="1"/>
  <c r="J490" i="2"/>
  <c r="J491" i="2" s="1"/>
  <c r="A474" i="2"/>
  <c r="B473" i="2"/>
  <c r="B472" i="2"/>
  <c r="A469" i="2"/>
  <c r="A468" i="2"/>
  <c r="A467" i="2"/>
  <c r="A466" i="2"/>
  <c r="A465" i="2"/>
  <c r="A464" i="2"/>
  <c r="A463" i="2"/>
  <c r="A462" i="2"/>
  <c r="A461" i="2"/>
  <c r="A460" i="2"/>
  <c r="G458" i="2"/>
  <c r="B456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B422" i="2"/>
  <c r="K422" i="2" s="1"/>
  <c r="J421" i="2"/>
  <c r="J422" i="2" s="1"/>
  <c r="J423" i="2" s="1"/>
  <c r="J424" i="2" s="1"/>
  <c r="J425" i="2" s="1"/>
  <c r="B419" i="2"/>
  <c r="B417" i="2"/>
  <c r="B457" i="2" s="1"/>
  <c r="B415" i="2"/>
  <c r="J406" i="2"/>
  <c r="J410" i="2" s="1"/>
  <c r="J411" i="2" s="1"/>
  <c r="J412" i="2" s="1"/>
  <c r="J413" i="2" s="1"/>
  <c r="J414" i="2" s="1"/>
  <c r="J415" i="2" s="1"/>
  <c r="J416" i="2" s="1"/>
  <c r="J417" i="2" s="1"/>
  <c r="J418" i="2" s="1"/>
  <c r="J419" i="2" s="1"/>
  <c r="J420" i="2" s="1"/>
  <c r="A390" i="2"/>
  <c r="B389" i="2"/>
  <c r="B388" i="2"/>
  <c r="A385" i="2"/>
  <c r="A384" i="2"/>
  <c r="A383" i="2"/>
  <c r="A382" i="2"/>
  <c r="A381" i="2"/>
  <c r="A380" i="2"/>
  <c r="A379" i="2"/>
  <c r="A378" i="2"/>
  <c r="A377" i="2"/>
  <c r="A376" i="2"/>
  <c r="G374" i="2"/>
  <c r="B372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B338" i="2"/>
  <c r="C340" i="2" s="1"/>
  <c r="J337" i="2"/>
  <c r="J338" i="2" s="1"/>
  <c r="J339" i="2" s="1"/>
  <c r="J340" i="2" s="1"/>
  <c r="J341" i="2" s="1"/>
  <c r="J387" i="2" s="1"/>
  <c r="J388" i="2" s="1"/>
  <c r="J389" i="2" s="1"/>
  <c r="J390" i="2" s="1"/>
  <c r="J391" i="2" s="1"/>
  <c r="B335" i="2"/>
  <c r="B333" i="2"/>
  <c r="B373" i="2" s="1"/>
  <c r="B331" i="2"/>
  <c r="J325" i="2"/>
  <c r="J323" i="2"/>
  <c r="J324" i="2" s="1"/>
  <c r="J322" i="2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A305" i="2"/>
  <c r="B304" i="2"/>
  <c r="B303" i="2"/>
  <c r="A300" i="2"/>
  <c r="A299" i="2"/>
  <c r="A298" i="2"/>
  <c r="A297" i="2"/>
  <c r="A296" i="2"/>
  <c r="A295" i="2"/>
  <c r="A294" i="2"/>
  <c r="A293" i="2"/>
  <c r="A292" i="2"/>
  <c r="A291" i="2"/>
  <c r="A290" i="2"/>
  <c r="G288" i="2"/>
  <c r="B286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B250" i="2"/>
  <c r="C252" i="2" s="1"/>
  <c r="J249" i="2"/>
  <c r="J250" i="2" s="1"/>
  <c r="J251" i="2" s="1"/>
  <c r="J252" i="2" s="1"/>
  <c r="J253" i="2" s="1"/>
  <c r="B245" i="2"/>
  <c r="B287" i="2" s="1"/>
  <c r="B243" i="2"/>
  <c r="J235" i="2"/>
  <c r="J236" i="2" s="1"/>
  <c r="J237" i="2" s="1"/>
  <c r="J234" i="2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A218" i="2"/>
  <c r="B217" i="2"/>
  <c r="B216" i="2"/>
  <c r="A213" i="2"/>
  <c r="A212" i="2"/>
  <c r="A211" i="2"/>
  <c r="A210" i="2"/>
  <c r="A209" i="2"/>
  <c r="A208" i="2"/>
  <c r="A207" i="2"/>
  <c r="A206" i="2"/>
  <c r="A205" i="2"/>
  <c r="A204" i="2"/>
  <c r="G202" i="2"/>
  <c r="B200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B166" i="2"/>
  <c r="C168" i="2" s="1"/>
  <c r="J165" i="2"/>
  <c r="J214" i="2" s="1"/>
  <c r="J215" i="2" s="1"/>
  <c r="J216" i="2" s="1"/>
  <c r="J217" i="2" s="1"/>
  <c r="J218" i="2" s="1"/>
  <c r="B161" i="2"/>
  <c r="B163" i="2" s="1"/>
  <c r="B159" i="2"/>
  <c r="J153" i="2"/>
  <c r="J150" i="2"/>
  <c r="J151" i="2" s="1"/>
  <c r="J152" i="2" s="1"/>
  <c r="A134" i="2"/>
  <c r="B133" i="2"/>
  <c r="B132" i="2"/>
  <c r="A129" i="2"/>
  <c r="A128" i="2"/>
  <c r="A127" i="2"/>
  <c r="A126" i="2"/>
  <c r="A125" i="2"/>
  <c r="A124" i="2"/>
  <c r="A123" i="2"/>
  <c r="A122" i="2"/>
  <c r="A121" i="2"/>
  <c r="A120" i="2"/>
  <c r="G118" i="2"/>
  <c r="B116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B82" i="2"/>
  <c r="C84" i="2" s="1"/>
  <c r="J81" i="2"/>
  <c r="J82" i="2" s="1"/>
  <c r="J83" i="2" s="1"/>
  <c r="J84" i="2" s="1"/>
  <c r="J85" i="2" s="1"/>
  <c r="B79" i="2"/>
  <c r="B77" i="2"/>
  <c r="B117" i="2" s="1"/>
  <c r="B75" i="2"/>
  <c r="J69" i="2"/>
  <c r="J65" i="2"/>
  <c r="J66" i="2" s="1"/>
  <c r="J64" i="2"/>
  <c r="C20" i="2"/>
  <c r="B777" i="2" s="1"/>
  <c r="J13" i="2"/>
  <c r="E13" i="2"/>
  <c r="E12" i="2"/>
  <c r="B247" i="2" l="1"/>
  <c r="J407" i="2"/>
  <c r="J408" i="2" s="1"/>
  <c r="J409" i="2" s="1"/>
  <c r="J470" i="2"/>
  <c r="J471" i="2" s="1"/>
  <c r="J472" i="2" s="1"/>
  <c r="J473" i="2" s="1"/>
  <c r="J474" i="2" s="1"/>
  <c r="J575" i="2"/>
  <c r="J576" i="2" s="1"/>
  <c r="B587" i="2"/>
  <c r="J638" i="2"/>
  <c r="J639" i="2" s="1"/>
  <c r="J640" i="2" s="1"/>
  <c r="J641" i="2" s="1"/>
  <c r="J642" i="2" s="1"/>
  <c r="J70" i="2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67" i="2"/>
  <c r="J68" i="2" s="1"/>
  <c r="K82" i="2"/>
  <c r="J130" i="2"/>
  <c r="J131" i="2" s="1"/>
  <c r="J132" i="2" s="1"/>
  <c r="J133" i="2" s="1"/>
  <c r="J134" i="2" s="1"/>
  <c r="J779" i="2"/>
  <c r="B779" i="2" s="1"/>
  <c r="J154" i="2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6" i="2"/>
  <c r="J167" i="2" s="1"/>
  <c r="J168" i="2" s="1"/>
  <c r="J169" i="2" s="1"/>
  <c r="B201" i="2"/>
  <c r="K250" i="2"/>
  <c r="J301" i="2"/>
  <c r="J302" i="2" s="1"/>
  <c r="J303" i="2" s="1"/>
  <c r="J304" i="2" s="1"/>
  <c r="J305" i="2" s="1"/>
  <c r="K338" i="2"/>
  <c r="E488" i="2"/>
  <c r="C488" i="2" s="1"/>
  <c r="J488" i="2" s="1"/>
  <c r="C474" i="2"/>
  <c r="B430" i="2"/>
  <c r="B503" i="2"/>
  <c r="B541" i="2"/>
  <c r="K166" i="2"/>
  <c r="C424" i="2"/>
  <c r="K590" i="2"/>
  <c r="J494" i="2"/>
  <c r="J495" i="2" s="1"/>
  <c r="J496" i="2" s="1"/>
  <c r="J497" i="2" s="1"/>
  <c r="J498" i="2" s="1"/>
  <c r="J499" i="2" s="1"/>
  <c r="J500" i="2" s="1"/>
  <c r="J501" i="2" s="1"/>
  <c r="J502" i="2" s="1"/>
  <c r="J503" i="2" s="1"/>
  <c r="J504" i="2" s="1"/>
  <c r="J506" i="2"/>
  <c r="J507" i="2" s="1"/>
  <c r="J508" i="2" s="1"/>
  <c r="J509" i="2" s="1"/>
  <c r="K506" i="2"/>
  <c r="J659" i="2"/>
  <c r="J660" i="2" s="1"/>
  <c r="J661" i="2" s="1"/>
  <c r="B671" i="2"/>
  <c r="K674" i="2"/>
  <c r="C729" i="2" l="1"/>
  <c r="B682" i="2"/>
  <c r="E744" i="2"/>
  <c r="C431" i="2"/>
  <c r="J426" i="2"/>
  <c r="J427" i="2" s="1"/>
  <c r="J428" i="2" s="1"/>
  <c r="J429" i="2"/>
  <c r="E572" i="2"/>
  <c r="C572" i="2" s="1"/>
  <c r="J572" i="2" s="1"/>
  <c r="C558" i="2"/>
  <c r="B514" i="2"/>
  <c r="E656" i="2"/>
  <c r="C656" i="2" s="1"/>
  <c r="J656" i="2" s="1"/>
  <c r="B598" i="2"/>
  <c r="E232" i="2"/>
  <c r="C232" i="2" s="1"/>
  <c r="J232" i="2" s="1"/>
  <c r="C218" i="2"/>
  <c r="B174" i="2"/>
  <c r="C390" i="2"/>
  <c r="B346" i="2"/>
  <c r="E404" i="2"/>
  <c r="C404" i="2" s="1"/>
  <c r="J404" i="2" s="1"/>
  <c r="C305" i="2"/>
  <c r="B258" i="2"/>
  <c r="E320" i="2"/>
  <c r="C320" i="2" s="1"/>
  <c r="J320" i="2" s="1"/>
  <c r="E148" i="2"/>
  <c r="C148" i="2" s="1"/>
  <c r="J148" i="2" s="1"/>
  <c r="C134" i="2"/>
  <c r="B90" i="2"/>
  <c r="C91" i="2" l="1"/>
  <c r="J86" i="2"/>
  <c r="J87" i="2" s="1"/>
  <c r="J88" i="2" s="1"/>
  <c r="J89" i="2"/>
  <c r="C259" i="2"/>
  <c r="J254" i="2"/>
  <c r="J255" i="2" s="1"/>
  <c r="J256" i="2" s="1"/>
  <c r="J257" i="2"/>
  <c r="C599" i="2"/>
  <c r="J594" i="2"/>
  <c r="J595" i="2" s="1"/>
  <c r="J596" i="2" s="1"/>
  <c r="J597" i="2"/>
  <c r="E486" i="2"/>
  <c r="E484" i="2"/>
  <c r="E482" i="2"/>
  <c r="E480" i="2"/>
  <c r="E478" i="2"/>
  <c r="C453" i="2"/>
  <c r="C449" i="2"/>
  <c r="C445" i="2"/>
  <c r="C441" i="2"/>
  <c r="C437" i="2"/>
  <c r="E485" i="2"/>
  <c r="E481" i="2"/>
  <c r="C447" i="2"/>
  <c r="C439" i="2"/>
  <c r="E483" i="2"/>
  <c r="C443" i="2"/>
  <c r="J430" i="2"/>
  <c r="J431" i="2" s="1"/>
  <c r="J432" i="2" s="1"/>
  <c r="J433" i="2" s="1"/>
  <c r="J454" i="2" s="1"/>
  <c r="J455" i="2" s="1"/>
  <c r="J456" i="2" s="1"/>
  <c r="J457" i="2" s="1"/>
  <c r="J458" i="2" s="1"/>
  <c r="J459" i="2" s="1"/>
  <c r="E487" i="2"/>
  <c r="E479" i="2"/>
  <c r="C451" i="2"/>
  <c r="C435" i="2"/>
  <c r="C683" i="2"/>
  <c r="J678" i="2"/>
  <c r="J679" i="2" s="1"/>
  <c r="J680" i="2" s="1"/>
  <c r="J681" i="2"/>
  <c r="C347" i="2"/>
  <c r="J342" i="2"/>
  <c r="J343" i="2" s="1"/>
  <c r="J344" i="2" s="1"/>
  <c r="J345" i="2"/>
  <c r="J173" i="2"/>
  <c r="C175" i="2"/>
  <c r="J170" i="2"/>
  <c r="J171" i="2" s="1"/>
  <c r="J172" i="2" s="1"/>
  <c r="J513" i="2"/>
  <c r="C515" i="2"/>
  <c r="J510" i="2"/>
  <c r="J511" i="2" s="1"/>
  <c r="J512" i="2" s="1"/>
  <c r="C744" i="2"/>
  <c r="J766" i="2" l="1"/>
  <c r="J744" i="2"/>
  <c r="E571" i="2"/>
  <c r="E569" i="2"/>
  <c r="E567" i="2"/>
  <c r="E565" i="2"/>
  <c r="E563" i="2"/>
  <c r="C535" i="2"/>
  <c r="C531" i="2"/>
  <c r="C527" i="2"/>
  <c r="C523" i="2"/>
  <c r="C519" i="2"/>
  <c r="J514" i="2"/>
  <c r="J515" i="2" s="1"/>
  <c r="J516" i="2" s="1"/>
  <c r="J517" i="2" s="1"/>
  <c r="J538" i="2" s="1"/>
  <c r="J539" i="2" s="1"/>
  <c r="J540" i="2" s="1"/>
  <c r="J541" i="2" s="1"/>
  <c r="J542" i="2" s="1"/>
  <c r="J543" i="2" s="1"/>
  <c r="E568" i="2"/>
  <c r="E564" i="2"/>
  <c r="C533" i="2"/>
  <c r="C525" i="2"/>
  <c r="E570" i="2"/>
  <c r="E566" i="2"/>
  <c r="E562" i="2"/>
  <c r="C537" i="2"/>
  <c r="C529" i="2"/>
  <c r="C521" i="2"/>
  <c r="E403" i="2"/>
  <c r="E401" i="2"/>
  <c r="E402" i="2"/>
  <c r="E398" i="2"/>
  <c r="E396" i="2"/>
  <c r="E394" i="2"/>
  <c r="E400" i="2"/>
  <c r="E397" i="2"/>
  <c r="C369" i="2"/>
  <c r="C365" i="2"/>
  <c r="C361" i="2"/>
  <c r="C357" i="2"/>
  <c r="C353" i="2"/>
  <c r="E399" i="2"/>
  <c r="E395" i="2"/>
  <c r="C367" i="2"/>
  <c r="C363" i="2"/>
  <c r="C359" i="2"/>
  <c r="C355" i="2"/>
  <c r="C351" i="2"/>
  <c r="J346" i="2"/>
  <c r="J347" i="2" s="1"/>
  <c r="J348" i="2" s="1"/>
  <c r="J349" i="2" s="1"/>
  <c r="J370" i="2" s="1"/>
  <c r="J371" i="2" s="1"/>
  <c r="J372" i="2" s="1"/>
  <c r="J373" i="2" s="1"/>
  <c r="J374" i="2" s="1"/>
  <c r="J375" i="2" s="1"/>
  <c r="J386" i="2" s="1"/>
  <c r="C461" i="2"/>
  <c r="C479" i="2"/>
  <c r="C465" i="2"/>
  <c r="C483" i="2"/>
  <c r="C467" i="2"/>
  <c r="C485" i="2"/>
  <c r="C460" i="2"/>
  <c r="C478" i="2"/>
  <c r="C464" i="2"/>
  <c r="C482" i="2"/>
  <c r="C468" i="2"/>
  <c r="C486" i="2"/>
  <c r="E319" i="2"/>
  <c r="E317" i="2"/>
  <c r="E315" i="2"/>
  <c r="E313" i="2"/>
  <c r="E311" i="2"/>
  <c r="E309" i="2"/>
  <c r="C281" i="2"/>
  <c r="C277" i="2"/>
  <c r="C273" i="2"/>
  <c r="C269" i="2"/>
  <c r="C265" i="2"/>
  <c r="E318" i="2"/>
  <c r="E316" i="2"/>
  <c r="E314" i="2"/>
  <c r="E312" i="2"/>
  <c r="E310" i="2"/>
  <c r="C283" i="2"/>
  <c r="C279" i="2"/>
  <c r="C275" i="2"/>
  <c r="C271" i="2"/>
  <c r="C267" i="2"/>
  <c r="C263" i="2"/>
  <c r="J258" i="2"/>
  <c r="J259" i="2" s="1"/>
  <c r="J260" i="2" s="1"/>
  <c r="J261" i="2" s="1"/>
  <c r="J284" i="2" s="1"/>
  <c r="J285" i="2" s="1"/>
  <c r="J286" i="2" s="1"/>
  <c r="J287" i="2" s="1"/>
  <c r="J288" i="2" s="1"/>
  <c r="J289" i="2" s="1"/>
  <c r="E231" i="2"/>
  <c r="E229" i="2"/>
  <c r="E227" i="2"/>
  <c r="E225" i="2"/>
  <c r="E223" i="2"/>
  <c r="C195" i="2"/>
  <c r="C191" i="2"/>
  <c r="C187" i="2"/>
  <c r="C183" i="2"/>
  <c r="C179" i="2"/>
  <c r="J174" i="2"/>
  <c r="J175" i="2" s="1"/>
  <c r="J176" i="2" s="1"/>
  <c r="J177" i="2" s="1"/>
  <c r="J198" i="2" s="1"/>
  <c r="J199" i="2" s="1"/>
  <c r="J200" i="2" s="1"/>
  <c r="J201" i="2" s="1"/>
  <c r="J202" i="2" s="1"/>
  <c r="J203" i="2" s="1"/>
  <c r="E230" i="2"/>
  <c r="E228" i="2"/>
  <c r="E226" i="2"/>
  <c r="E224" i="2"/>
  <c r="E222" i="2"/>
  <c r="C197" i="2"/>
  <c r="C193" i="2"/>
  <c r="C189" i="2"/>
  <c r="C185" i="2"/>
  <c r="C181" i="2"/>
  <c r="E743" i="2"/>
  <c r="E741" i="2"/>
  <c r="E739" i="2"/>
  <c r="E737" i="2"/>
  <c r="E735" i="2"/>
  <c r="E733" i="2"/>
  <c r="C705" i="2"/>
  <c r="C701" i="2"/>
  <c r="C697" i="2"/>
  <c r="C693" i="2"/>
  <c r="C689" i="2"/>
  <c r="E742" i="2"/>
  <c r="E740" i="2"/>
  <c r="E738" i="2"/>
  <c r="E736" i="2"/>
  <c r="E734" i="2"/>
  <c r="C707" i="2"/>
  <c r="C703" i="2"/>
  <c r="C699" i="2"/>
  <c r="C695" i="2"/>
  <c r="C691" i="2"/>
  <c r="C687" i="2"/>
  <c r="J682" i="2"/>
  <c r="J683" i="2" s="1"/>
  <c r="J684" i="2" s="1"/>
  <c r="J685" i="2" s="1"/>
  <c r="J708" i="2" s="1"/>
  <c r="J709" i="2" s="1"/>
  <c r="J710" i="2" s="1"/>
  <c r="J711" i="2" s="1"/>
  <c r="J712" i="2" s="1"/>
  <c r="J713" i="2" s="1"/>
  <c r="J725" i="2" s="1"/>
  <c r="J726" i="2" s="1"/>
  <c r="J727" i="2" s="1"/>
  <c r="J728" i="2" s="1"/>
  <c r="C469" i="2"/>
  <c r="C487" i="2"/>
  <c r="C463" i="2"/>
  <c r="C481" i="2"/>
  <c r="C462" i="2"/>
  <c r="C480" i="2"/>
  <c r="C466" i="2"/>
  <c r="C484" i="2"/>
  <c r="E655" i="2"/>
  <c r="E654" i="2"/>
  <c r="E653" i="2"/>
  <c r="E651" i="2"/>
  <c r="E649" i="2"/>
  <c r="E647" i="2"/>
  <c r="E652" i="2"/>
  <c r="E650" i="2"/>
  <c r="E648" i="2"/>
  <c r="E646" i="2"/>
  <c r="C621" i="2"/>
  <c r="C617" i="2"/>
  <c r="C613" i="2"/>
  <c r="C609" i="2"/>
  <c r="C605" i="2"/>
  <c r="C619" i="2"/>
  <c r="C611" i="2"/>
  <c r="C603" i="2"/>
  <c r="J598" i="2"/>
  <c r="J599" i="2" s="1"/>
  <c r="J600" i="2" s="1"/>
  <c r="J601" i="2" s="1"/>
  <c r="J622" i="2" s="1"/>
  <c r="J623" i="2" s="1"/>
  <c r="J624" i="2" s="1"/>
  <c r="J625" i="2" s="1"/>
  <c r="J626" i="2" s="1"/>
  <c r="J627" i="2" s="1"/>
  <c r="C615" i="2"/>
  <c r="C607" i="2"/>
  <c r="E146" i="2"/>
  <c r="E147" i="2"/>
  <c r="E144" i="2"/>
  <c r="E142" i="2"/>
  <c r="E140" i="2"/>
  <c r="E138" i="2"/>
  <c r="C113" i="2"/>
  <c r="C109" i="2"/>
  <c r="C105" i="2"/>
  <c r="C101" i="2"/>
  <c r="C97" i="2"/>
  <c r="C111" i="2"/>
  <c r="C107" i="2"/>
  <c r="C103" i="2"/>
  <c r="C95" i="2"/>
  <c r="J90" i="2"/>
  <c r="J91" i="2" s="1"/>
  <c r="J92" i="2" s="1"/>
  <c r="J93" i="2" s="1"/>
  <c r="J114" i="2" s="1"/>
  <c r="J115" i="2" s="1"/>
  <c r="J116" i="2" s="1"/>
  <c r="J117" i="2" s="1"/>
  <c r="J118" i="2" s="1"/>
  <c r="J119" i="2" s="1"/>
  <c r="E145" i="2"/>
  <c r="E143" i="2"/>
  <c r="E141" i="2"/>
  <c r="E139" i="2"/>
  <c r="C99" i="2"/>
  <c r="C121" i="2" l="1"/>
  <c r="C139" i="2"/>
  <c r="C125" i="2"/>
  <c r="C143" i="2"/>
  <c r="C120" i="2"/>
  <c r="C138" i="2"/>
  <c r="C124" i="2"/>
  <c r="C142" i="2"/>
  <c r="C129" i="2"/>
  <c r="C147" i="2"/>
  <c r="C648" i="2"/>
  <c r="C630" i="2"/>
  <c r="C652" i="2"/>
  <c r="C634" i="2"/>
  <c r="C631" i="2"/>
  <c r="C649" i="2"/>
  <c r="C635" i="2"/>
  <c r="C653" i="2"/>
  <c r="C637" i="2"/>
  <c r="C655" i="2"/>
  <c r="E749" i="2"/>
  <c r="C715" i="2"/>
  <c r="C734" i="2"/>
  <c r="E753" i="2"/>
  <c r="C719" i="2"/>
  <c r="C738" i="2"/>
  <c r="E757" i="2"/>
  <c r="C723" i="2"/>
  <c r="C742" i="2"/>
  <c r="E748" i="2"/>
  <c r="C714" i="2"/>
  <c r="C733" i="2"/>
  <c r="E752" i="2"/>
  <c r="C718" i="2"/>
  <c r="C737" i="2"/>
  <c r="C722" i="2"/>
  <c r="C741" i="2"/>
  <c r="C206" i="2"/>
  <c r="C224" i="2"/>
  <c r="C210" i="2"/>
  <c r="C228" i="2"/>
  <c r="C205" i="2"/>
  <c r="C223" i="2"/>
  <c r="C209" i="2"/>
  <c r="C227" i="2"/>
  <c r="C213" i="2"/>
  <c r="C231" i="2"/>
  <c r="C291" i="2"/>
  <c r="C310" i="2"/>
  <c r="C295" i="2"/>
  <c r="C314" i="2"/>
  <c r="C299" i="2"/>
  <c r="C318" i="2"/>
  <c r="C290" i="2"/>
  <c r="C309" i="2"/>
  <c r="C294" i="2"/>
  <c r="C313" i="2"/>
  <c r="C298" i="2"/>
  <c r="C317" i="2"/>
  <c r="J486" i="2"/>
  <c r="J468" i="2"/>
  <c r="J482" i="2"/>
  <c r="J464" i="2"/>
  <c r="J478" i="2"/>
  <c r="J460" i="2"/>
  <c r="J485" i="2"/>
  <c r="J467" i="2"/>
  <c r="J483" i="2"/>
  <c r="J465" i="2"/>
  <c r="J479" i="2"/>
  <c r="J461" i="2"/>
  <c r="C377" i="2"/>
  <c r="C395" i="2"/>
  <c r="C382" i="2"/>
  <c r="C400" i="2"/>
  <c r="C378" i="2"/>
  <c r="C396" i="2"/>
  <c r="C384" i="2"/>
  <c r="C402" i="2"/>
  <c r="C385" i="2"/>
  <c r="C403" i="2"/>
  <c r="C544" i="2"/>
  <c r="C562" i="2"/>
  <c r="C552" i="2"/>
  <c r="C570" i="2"/>
  <c r="C550" i="2"/>
  <c r="C568" i="2"/>
  <c r="C547" i="2"/>
  <c r="C565" i="2"/>
  <c r="C551" i="2"/>
  <c r="C569" i="2"/>
  <c r="C123" i="2"/>
  <c r="C141" i="2"/>
  <c r="C127" i="2"/>
  <c r="C145" i="2"/>
  <c r="C122" i="2"/>
  <c r="C140" i="2"/>
  <c r="C126" i="2"/>
  <c r="C144" i="2"/>
  <c r="C128" i="2"/>
  <c r="C146" i="2"/>
  <c r="C646" i="2"/>
  <c r="C628" i="2"/>
  <c r="C650" i="2"/>
  <c r="C632" i="2"/>
  <c r="C629" i="2"/>
  <c r="C647" i="2"/>
  <c r="C633" i="2"/>
  <c r="C651" i="2"/>
  <c r="C636" i="2"/>
  <c r="C654" i="2"/>
  <c r="J466" i="2"/>
  <c r="J484" i="2"/>
  <c r="J462" i="2"/>
  <c r="J480" i="2"/>
  <c r="J481" i="2"/>
  <c r="J463" i="2"/>
  <c r="J487" i="2"/>
  <c r="J469" i="2"/>
  <c r="E751" i="2"/>
  <c r="C717" i="2"/>
  <c r="C736" i="2"/>
  <c r="C721" i="2"/>
  <c r="C740" i="2"/>
  <c r="E750" i="2"/>
  <c r="C716" i="2"/>
  <c r="C735" i="2"/>
  <c r="E754" i="2"/>
  <c r="C720" i="2"/>
  <c r="C739" i="2"/>
  <c r="E758" i="2"/>
  <c r="C724" i="2"/>
  <c r="C743" i="2"/>
  <c r="C204" i="2"/>
  <c r="C222" i="2"/>
  <c r="C208" i="2"/>
  <c r="C226" i="2"/>
  <c r="C212" i="2"/>
  <c r="C230" i="2"/>
  <c r="C207" i="2"/>
  <c r="C225" i="2"/>
  <c r="C211" i="2"/>
  <c r="C229" i="2"/>
  <c r="C293" i="2"/>
  <c r="C312" i="2"/>
  <c r="C297" i="2"/>
  <c r="C316" i="2"/>
  <c r="C292" i="2"/>
  <c r="C311" i="2"/>
  <c r="C296" i="2"/>
  <c r="C315" i="2"/>
  <c r="E759" i="2"/>
  <c r="C300" i="2"/>
  <c r="C319" i="2"/>
  <c r="C381" i="2"/>
  <c r="C399" i="2"/>
  <c r="C379" i="2"/>
  <c r="C397" i="2"/>
  <c r="C376" i="2"/>
  <c r="C394" i="2"/>
  <c r="C380" i="2"/>
  <c r="C398" i="2"/>
  <c r="C383" i="2"/>
  <c r="C401" i="2"/>
  <c r="C548" i="2"/>
  <c r="C566" i="2"/>
  <c r="C546" i="2"/>
  <c r="C564" i="2"/>
  <c r="C545" i="2"/>
  <c r="C563" i="2"/>
  <c r="C549" i="2"/>
  <c r="C567" i="2"/>
  <c r="C553" i="2"/>
  <c r="C571" i="2"/>
  <c r="J296" i="2" l="1"/>
  <c r="J315" i="2"/>
  <c r="J316" i="2"/>
  <c r="J297" i="2"/>
  <c r="J229" i="2"/>
  <c r="J211" i="2"/>
  <c r="J230" i="2"/>
  <c r="J212" i="2"/>
  <c r="J226" i="2"/>
  <c r="J208" i="2"/>
  <c r="J222" i="2"/>
  <c r="J204" i="2"/>
  <c r="C758" i="2"/>
  <c r="J758" i="2" s="1"/>
  <c r="J724" i="2"/>
  <c r="J743" i="2"/>
  <c r="J736" i="2"/>
  <c r="C751" i="2"/>
  <c r="J751" i="2" s="1"/>
  <c r="J717" i="2"/>
  <c r="J476" i="2"/>
  <c r="J571" i="2"/>
  <c r="J553" i="2"/>
  <c r="J567" i="2"/>
  <c r="J549" i="2"/>
  <c r="J563" i="2"/>
  <c r="J545" i="2"/>
  <c r="J564" i="2"/>
  <c r="J546" i="2"/>
  <c r="J566" i="2"/>
  <c r="J548" i="2"/>
  <c r="J383" i="2"/>
  <c r="J401" i="2"/>
  <c r="J398" i="2"/>
  <c r="J380" i="2"/>
  <c r="J394" i="2"/>
  <c r="J376" i="2"/>
  <c r="J397" i="2"/>
  <c r="J379" i="2"/>
  <c r="J399" i="2"/>
  <c r="J381" i="2"/>
  <c r="C759" i="2"/>
  <c r="J759" i="2" s="1"/>
  <c r="J300" i="2"/>
  <c r="J319" i="2"/>
  <c r="J754" i="2"/>
  <c r="J720" i="2"/>
  <c r="J739" i="2"/>
  <c r="J740" i="2"/>
  <c r="J755" i="2"/>
  <c r="J721" i="2"/>
  <c r="J654" i="2"/>
  <c r="J636" i="2"/>
  <c r="J651" i="2"/>
  <c r="J633" i="2"/>
  <c r="J647" i="2"/>
  <c r="J629" i="2"/>
  <c r="J146" i="2"/>
  <c r="J128" i="2"/>
  <c r="J144" i="2"/>
  <c r="J126" i="2"/>
  <c r="J140" i="2"/>
  <c r="J122" i="2"/>
  <c r="J145" i="2"/>
  <c r="J127" i="2"/>
  <c r="J141" i="2"/>
  <c r="J123" i="2"/>
  <c r="J569" i="2"/>
  <c r="J551" i="2"/>
  <c r="J565" i="2"/>
  <c r="J547" i="2"/>
  <c r="J568" i="2"/>
  <c r="J550" i="2"/>
  <c r="J570" i="2"/>
  <c r="J552" i="2"/>
  <c r="J562" i="2"/>
  <c r="J544" i="2"/>
  <c r="J403" i="2"/>
  <c r="J385" i="2"/>
  <c r="J402" i="2"/>
  <c r="J384" i="2"/>
  <c r="J396" i="2"/>
  <c r="J378" i="2"/>
  <c r="J400" i="2"/>
  <c r="J382" i="2"/>
  <c r="J395" i="2"/>
  <c r="J377" i="2"/>
  <c r="J298" i="2"/>
  <c r="J317" i="2"/>
  <c r="J294" i="2"/>
  <c r="J313" i="2"/>
  <c r="J290" i="2"/>
  <c r="J309" i="2"/>
  <c r="J318" i="2"/>
  <c r="J299" i="2"/>
  <c r="J314" i="2"/>
  <c r="J295" i="2"/>
  <c r="J310" i="2"/>
  <c r="J291" i="2"/>
  <c r="J231" i="2"/>
  <c r="J213" i="2"/>
  <c r="J227" i="2"/>
  <c r="J209" i="2"/>
  <c r="J223" i="2"/>
  <c r="J205" i="2"/>
  <c r="J228" i="2"/>
  <c r="J210" i="2"/>
  <c r="J224" i="2"/>
  <c r="J206" i="2"/>
  <c r="J756" i="2"/>
  <c r="J722" i="2"/>
  <c r="J741" i="2"/>
  <c r="C748" i="2"/>
  <c r="J748" i="2" s="1"/>
  <c r="J714" i="2"/>
  <c r="J733" i="2"/>
  <c r="J738" i="2"/>
  <c r="C753" i="2"/>
  <c r="J753" i="2" s="1"/>
  <c r="J719" i="2"/>
  <c r="J655" i="2"/>
  <c r="J637" i="2"/>
  <c r="J653" i="2"/>
  <c r="J635" i="2"/>
  <c r="J649" i="2"/>
  <c r="J631" i="2"/>
  <c r="J147" i="2"/>
  <c r="J129" i="2"/>
  <c r="J142" i="2"/>
  <c r="J124" i="2"/>
  <c r="J120" i="2"/>
  <c r="J138" i="2"/>
  <c r="J143" i="2"/>
  <c r="J125" i="2"/>
  <c r="J139" i="2"/>
  <c r="J121" i="2"/>
  <c r="J292" i="2"/>
  <c r="J311" i="2"/>
  <c r="J312" i="2"/>
  <c r="J293" i="2"/>
  <c r="J225" i="2"/>
  <c r="J207" i="2"/>
  <c r="C750" i="2"/>
  <c r="J750" i="2" s="1"/>
  <c r="J716" i="2"/>
  <c r="J735" i="2"/>
  <c r="J650" i="2"/>
  <c r="J632" i="2"/>
  <c r="J646" i="2"/>
  <c r="J628" i="2"/>
  <c r="C752" i="2"/>
  <c r="J752" i="2" s="1"/>
  <c r="J718" i="2"/>
  <c r="J737" i="2"/>
  <c r="J742" i="2"/>
  <c r="C757" i="2"/>
  <c r="J757" i="2" s="1"/>
  <c r="J723" i="2"/>
  <c r="J734" i="2"/>
  <c r="C749" i="2"/>
  <c r="J749" i="2" s="1"/>
  <c r="J715" i="2"/>
  <c r="J652" i="2"/>
  <c r="J634" i="2"/>
  <c r="J648" i="2"/>
  <c r="J630" i="2"/>
  <c r="J560" i="2" l="1"/>
  <c r="J573" i="2" s="1"/>
  <c r="J644" i="2"/>
  <c r="J645" i="2" s="1"/>
  <c r="J136" i="2"/>
  <c r="J137" i="2" s="1"/>
  <c r="J731" i="2"/>
  <c r="J746" i="2"/>
  <c r="J747" i="2" s="1"/>
  <c r="J307" i="2"/>
  <c r="J392" i="2"/>
  <c r="J561" i="2"/>
  <c r="J489" i="2"/>
  <c r="J477" i="2"/>
  <c r="J475" i="2"/>
  <c r="J220" i="2"/>
  <c r="J149" i="2" l="1"/>
  <c r="J559" i="2"/>
  <c r="J657" i="2"/>
  <c r="J643" i="2"/>
  <c r="J135" i="2"/>
  <c r="J405" i="2"/>
  <c r="J393" i="2"/>
  <c r="J233" i="2"/>
  <c r="J221" i="2"/>
  <c r="J219" i="2"/>
  <c r="J308" i="2"/>
  <c r="J306" i="2"/>
  <c r="J321" i="2"/>
  <c r="J732" i="2"/>
  <c r="J745" i="2"/>
</calcChain>
</file>

<file path=xl/comments1.xml><?xml version="1.0" encoding="utf-8"?>
<comments xmlns="http://schemas.openxmlformats.org/spreadsheetml/2006/main">
  <authors>
    <author>Автор</author>
  </authors>
  <commentLis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1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9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1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2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2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2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3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3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4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4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5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5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5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6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B6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СПОСОБА НАНЕСЕНИЯ НА ПОВЕРХНОСТЬ</t>
        </r>
      </text>
    </comment>
    <comment ref="B6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ВИДА КРАСКИ</t>
        </r>
      </text>
    </comment>
    <comment ref="C6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9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6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7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7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7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  <comment ref="C7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МЕТОДИЧКИ ОТ ТИПА КРАСКИ</t>
        </r>
      </text>
    </comment>
  </commentList>
</comments>
</file>

<file path=xl/sharedStrings.xml><?xml version="1.0" encoding="utf-8"?>
<sst xmlns="http://schemas.openxmlformats.org/spreadsheetml/2006/main" count="1074" uniqueCount="140">
  <si>
    <t>УЧАСТОК ОКРАСОЧНЫХ РАБОТ</t>
  </si>
  <si>
    <t>Источник №6012</t>
  </si>
  <si>
    <t>(источник выбросов - неорганизованный)</t>
  </si>
  <si>
    <t>Координаты источника выбросов</t>
  </si>
  <si>
    <r>
      <t>Х</t>
    </r>
    <r>
      <rPr>
        <i/>
        <vertAlign val="subscript"/>
        <sz val="12"/>
        <rFont val="Times New Roman"/>
        <family val="1"/>
        <charset val="204"/>
      </rPr>
      <t>1</t>
    </r>
    <r>
      <rPr>
        <i/>
        <sz val="12"/>
        <rFont val="Times New Roman"/>
        <family val="1"/>
        <charset val="204"/>
      </rPr>
      <t>, м</t>
    </r>
  </si>
  <si>
    <r>
      <t>Y</t>
    </r>
    <r>
      <rPr>
        <i/>
        <vertAlign val="subscript"/>
        <sz val="12"/>
        <rFont val="Times New Roman"/>
        <family val="1"/>
        <charset val="204"/>
      </rPr>
      <t>1</t>
    </r>
    <r>
      <rPr>
        <i/>
        <sz val="12"/>
        <rFont val="Times New Roman"/>
        <family val="1"/>
        <charset val="204"/>
      </rPr>
      <t>, м</t>
    </r>
  </si>
  <si>
    <r>
      <t>Х</t>
    </r>
    <r>
      <rPr>
        <i/>
        <vertAlign val="subscript"/>
        <sz val="12"/>
        <rFont val="Times New Roman"/>
        <family val="1"/>
        <charset val="204"/>
      </rPr>
      <t>2</t>
    </r>
    <r>
      <rPr>
        <i/>
        <sz val="12"/>
        <rFont val="Times New Roman"/>
        <family val="1"/>
        <charset val="204"/>
      </rPr>
      <t>, м</t>
    </r>
  </si>
  <si>
    <r>
      <t>Y</t>
    </r>
    <r>
      <rPr>
        <i/>
        <vertAlign val="subscript"/>
        <sz val="12"/>
        <rFont val="Times New Roman"/>
        <family val="1"/>
        <charset val="204"/>
      </rPr>
      <t>2</t>
    </r>
    <r>
      <rPr>
        <i/>
        <sz val="12"/>
        <rFont val="Times New Roman"/>
        <family val="1"/>
        <charset val="204"/>
      </rPr>
      <t>, м</t>
    </r>
  </si>
  <si>
    <t>ширина, м</t>
  </si>
  <si>
    <t>ист.выделения 6012.01-22</t>
  </si>
  <si>
    <t>источники выделения</t>
  </si>
  <si>
    <t>Время работы источника выделения, час/год</t>
  </si>
  <si>
    <t xml:space="preserve">наименование </t>
  </si>
  <si>
    <t>количество</t>
  </si>
  <si>
    <t>окрашенные поверхности</t>
  </si>
  <si>
    <t>краскопульт</t>
  </si>
  <si>
    <t xml:space="preserve">Выброс загрязняющих веществ в атмосферу производится посредством принудительной </t>
  </si>
  <si>
    <t>вентиляции со следующими рабочими параметрами:</t>
  </si>
  <si>
    <t>Высота устья вытяжной трубы:</t>
  </si>
  <si>
    <t>м</t>
  </si>
  <si>
    <t>Диаметр устья вытяжной трубы:</t>
  </si>
  <si>
    <t>Часовая производительность выброса:</t>
  </si>
  <si>
    <t>куб.м/ч</t>
  </si>
  <si>
    <t>Секундная производительность выброса:</t>
  </si>
  <si>
    <t>куб.м/с</t>
  </si>
  <si>
    <t xml:space="preserve">При расчете выбросов загрязняющих веществ в атмосферу использованы следующие </t>
  </si>
  <si>
    <t>методические пособия:</t>
  </si>
  <si>
    <t xml:space="preserve">1. "Методика расчета выделений(выбросов)загрязняющих веществ в атмосферу при </t>
  </si>
  <si>
    <t>нанесении лакокрасочных материалов(по величинам удельных выделений)";М.:</t>
  </si>
  <si>
    <t>НИИАтмосфера,1999г.</t>
  </si>
  <si>
    <t>2. "Методическое пособие по расчету, нормированию и контролю выбросов загрязняющих</t>
  </si>
  <si>
    <t>веществ в атмосферный воздух";СПб, НИИ «Атмосфера»; 2005г</t>
  </si>
  <si>
    <r>
      <t>Валовый выброс аэрозоля ЛКМ (</t>
    </r>
    <r>
      <rPr>
        <i/>
        <sz val="12"/>
        <rFont val="Times New Roman"/>
        <family val="1"/>
      </rPr>
      <t>П</t>
    </r>
    <r>
      <rPr>
        <i/>
        <vertAlign val="superscript"/>
        <sz val="12"/>
        <rFont val="Times New Roman"/>
        <family val="1"/>
      </rPr>
      <t>а</t>
    </r>
    <r>
      <rPr>
        <i/>
        <vertAlign val="subscript"/>
        <sz val="12"/>
        <rFont val="Times New Roman"/>
        <family val="1"/>
      </rPr>
      <t>ок</t>
    </r>
    <r>
      <rPr>
        <sz val="12"/>
        <rFont val="Times New Roman"/>
        <family val="1"/>
      </rPr>
      <t>, т/г) определяется по формуле (5.1.(1)):</t>
    </r>
  </si>
  <si>
    <r>
      <t>П</t>
    </r>
    <r>
      <rPr>
        <b/>
        <i/>
        <vertAlign val="superscript"/>
        <sz val="14"/>
        <rFont val="Times New Roman"/>
        <family val="1"/>
        <charset val="204"/>
      </rPr>
      <t>a</t>
    </r>
    <r>
      <rPr>
        <b/>
        <i/>
        <vertAlign val="subscript"/>
        <sz val="14"/>
        <rFont val="Times New Roman"/>
        <family val="1"/>
        <charset val="204"/>
      </rPr>
      <t>ok</t>
    </r>
    <r>
      <rPr>
        <b/>
        <i/>
        <sz val="14"/>
        <rFont val="Times New Roman"/>
        <family val="1"/>
        <charset val="204"/>
      </rPr>
      <t xml:space="preserve"> = 0.4 · m</t>
    </r>
    <r>
      <rPr>
        <b/>
        <i/>
        <vertAlign val="subscript"/>
        <sz val="14"/>
        <rFont val="Times New Roman"/>
        <family val="1"/>
        <charset val="204"/>
      </rPr>
      <t>k</t>
    </r>
    <r>
      <rPr>
        <b/>
        <i/>
        <sz val="14"/>
        <rFont val="Times New Roman"/>
        <family val="1"/>
        <charset val="204"/>
      </rPr>
      <t xml:space="preserve"> · g</t>
    </r>
    <r>
      <rPr>
        <b/>
        <i/>
        <vertAlign val="subscript"/>
        <sz val="14"/>
        <rFont val="Times New Roman"/>
        <family val="1"/>
        <charset val="204"/>
      </rPr>
      <t>a</t>
    </r>
    <r>
      <rPr>
        <b/>
        <i/>
        <sz val="14"/>
        <rFont val="Times New Roman"/>
        <family val="1"/>
        <charset val="204"/>
      </rPr>
      <t xml:space="preserve">  · 10</t>
    </r>
    <r>
      <rPr>
        <b/>
        <i/>
        <vertAlign val="superscript"/>
        <sz val="14"/>
        <rFont val="Times New Roman"/>
        <family val="1"/>
        <charset val="204"/>
      </rPr>
      <t>-5</t>
    </r>
  </si>
  <si>
    <r>
      <t xml:space="preserve">Где: </t>
    </r>
    <r>
      <rPr>
        <i/>
        <sz val="12"/>
        <rFont val="Times New Roman"/>
        <family val="1"/>
      </rPr>
      <t>m</t>
    </r>
    <r>
      <rPr>
        <i/>
        <vertAlign val="subscript"/>
        <sz val="12"/>
        <rFont val="Times New Roman"/>
        <family val="1"/>
      </rPr>
      <t>к</t>
    </r>
    <r>
      <rPr>
        <sz val="12"/>
        <rFont val="Times New Roman"/>
        <family val="1"/>
      </rPr>
      <t xml:space="preserve"> - масса краски используемой для покрытия за год , кг/год;</t>
    </r>
  </si>
  <si>
    <r>
      <t>g</t>
    </r>
    <r>
      <rPr>
        <i/>
        <vertAlign val="subscript"/>
        <sz val="12"/>
        <rFont val="Times New Roman"/>
        <family val="1"/>
        <charset val="204"/>
      </rPr>
      <t>a</t>
    </r>
    <r>
      <rPr>
        <sz val="12"/>
        <rFont val="Times New Roman"/>
        <family val="1"/>
      </rPr>
      <t xml:space="preserve"> - доля краски, потерянной в виде аэрозоля, % (табл. 2.).</t>
    </r>
  </si>
  <si>
    <r>
      <t>0.4</t>
    </r>
    <r>
      <rPr>
        <sz val="12"/>
        <rFont val="Times New Roman"/>
        <family val="1"/>
      </rPr>
      <t xml:space="preserve"> - поправочный коэффициент, учитывающий оседание выделяемых веществ (разд. 1.6., п.18 (2)).</t>
    </r>
  </si>
  <si>
    <r>
      <t>Максимально разовый выброс аэрозоля (</t>
    </r>
    <r>
      <rPr>
        <i/>
        <sz val="12"/>
        <rFont val="Times New Roman"/>
        <family val="1"/>
      </rPr>
      <t>G</t>
    </r>
    <r>
      <rPr>
        <i/>
        <vertAlign val="superscript"/>
        <sz val="12"/>
        <rFont val="Times New Roman"/>
        <family val="1"/>
        <charset val="204"/>
      </rPr>
      <t>а</t>
    </r>
    <r>
      <rPr>
        <i/>
        <vertAlign val="subscript"/>
        <sz val="12"/>
        <rFont val="Times New Roman"/>
        <family val="1"/>
        <charset val="204"/>
      </rPr>
      <t>ок</t>
    </r>
    <r>
      <rPr>
        <sz val="12"/>
        <rFont val="Times New Roman"/>
        <family val="1"/>
      </rPr>
      <t>, г/с) определяется по формуле:</t>
    </r>
  </si>
  <si>
    <r>
      <t>G</t>
    </r>
    <r>
      <rPr>
        <b/>
        <i/>
        <vertAlign val="superscript"/>
        <sz val="14"/>
        <rFont val="Times New Roman"/>
        <family val="1"/>
        <charset val="204"/>
      </rPr>
      <t>а</t>
    </r>
    <r>
      <rPr>
        <b/>
        <i/>
        <vertAlign val="subscript"/>
        <sz val="14"/>
        <rFont val="Times New Roman"/>
        <family val="1"/>
        <charset val="204"/>
      </rPr>
      <t>ok</t>
    </r>
    <r>
      <rPr>
        <b/>
        <i/>
        <sz val="14"/>
        <rFont val="Times New Roman"/>
        <family val="1"/>
        <charset val="204"/>
      </rPr>
      <t xml:space="preserve"> = П</t>
    </r>
    <r>
      <rPr>
        <b/>
        <i/>
        <vertAlign val="superscript"/>
        <sz val="14"/>
        <rFont val="Times New Roman"/>
        <family val="1"/>
        <charset val="204"/>
      </rPr>
      <t xml:space="preserve"> а</t>
    </r>
    <r>
      <rPr>
        <b/>
        <i/>
        <vertAlign val="subscript"/>
        <sz val="14"/>
        <rFont val="Times New Roman"/>
        <family val="1"/>
        <charset val="204"/>
      </rPr>
      <t>ok</t>
    </r>
    <r>
      <rPr>
        <b/>
        <i/>
        <sz val="14"/>
        <rFont val="Times New Roman"/>
        <family val="1"/>
        <charset val="204"/>
      </rPr>
      <t xml:space="preserve"> · 10</t>
    </r>
    <r>
      <rPr>
        <b/>
        <i/>
        <vertAlign val="superscript"/>
        <sz val="14"/>
        <rFont val="Times New Roman"/>
        <family val="1"/>
        <charset val="204"/>
      </rPr>
      <t>6</t>
    </r>
    <r>
      <rPr>
        <b/>
        <i/>
        <sz val="14"/>
        <rFont val="Times New Roman"/>
        <family val="1"/>
        <charset val="204"/>
      </rPr>
      <t xml:space="preserve"> / n · t · 3600</t>
    </r>
  </si>
  <si>
    <r>
      <t>Где:</t>
    </r>
    <r>
      <rPr>
        <i/>
        <sz val="12"/>
        <rFont val="Times New Roman"/>
        <family val="1"/>
      </rPr>
      <t xml:space="preserve"> t</t>
    </r>
    <r>
      <rPr>
        <sz val="12"/>
        <rFont val="Times New Roman"/>
        <family val="1"/>
      </rPr>
      <t xml:space="preserve"> - "чистое" время работы в день в наиболее напряженный месяц, час;</t>
    </r>
  </si>
  <si>
    <r>
      <t>n</t>
    </r>
    <r>
      <rPr>
        <sz val="12"/>
        <rFont val="Times New Roman"/>
        <family val="1"/>
      </rPr>
      <t xml:space="preserve"> - время работы участка в этот период, дней.</t>
    </r>
  </si>
  <si>
    <r>
      <t xml:space="preserve">Количество летучей части каждого компонента </t>
    </r>
    <r>
      <rPr>
        <i/>
        <sz val="12"/>
        <rFont val="Times New Roman"/>
        <family val="1"/>
      </rPr>
      <t>(П</t>
    </r>
    <r>
      <rPr>
        <i/>
        <vertAlign val="superscript"/>
        <sz val="12"/>
        <rFont val="Times New Roman"/>
        <family val="1"/>
      </rPr>
      <t>пар</t>
    </r>
    <r>
      <rPr>
        <i/>
        <vertAlign val="subscript"/>
        <sz val="12"/>
        <rFont val="Times New Roman"/>
        <family val="1"/>
      </rPr>
      <t>ок</t>
    </r>
    <r>
      <rPr>
        <sz val="12"/>
        <rFont val="Times New Roman"/>
        <family val="1"/>
      </rPr>
      <t xml:space="preserve">, т/г) определяется по формуле </t>
    </r>
  </si>
  <si>
    <t>(5.2., 5.3.(1)):</t>
  </si>
  <si>
    <r>
      <t>П</t>
    </r>
    <r>
      <rPr>
        <b/>
        <i/>
        <vertAlign val="superscript"/>
        <sz val="14"/>
        <rFont val="Times New Roman"/>
        <family val="1"/>
        <charset val="204"/>
      </rPr>
      <t>пар</t>
    </r>
    <r>
      <rPr>
        <b/>
        <i/>
        <vertAlign val="subscript"/>
        <sz val="14"/>
        <rFont val="Times New Roman"/>
        <family val="1"/>
        <charset val="204"/>
      </rPr>
      <t>ok</t>
    </r>
    <r>
      <rPr>
        <b/>
        <i/>
        <sz val="14"/>
        <rFont val="Times New Roman"/>
        <family val="1"/>
        <charset val="204"/>
      </rPr>
      <t xml:space="preserve"> =  m</t>
    </r>
    <r>
      <rPr>
        <b/>
        <i/>
        <vertAlign val="subscript"/>
        <sz val="14"/>
        <rFont val="Times New Roman"/>
        <family val="1"/>
        <charset val="204"/>
      </rPr>
      <t>k</t>
    </r>
    <r>
      <rPr>
        <b/>
        <i/>
        <sz val="14"/>
        <rFont val="Times New Roman"/>
        <family val="1"/>
        <charset val="204"/>
      </rPr>
      <t xml:space="preserve"> · f</t>
    </r>
    <r>
      <rPr>
        <b/>
        <i/>
        <vertAlign val="subscript"/>
        <sz val="14"/>
        <rFont val="Times New Roman"/>
        <family val="1"/>
        <charset val="204"/>
      </rPr>
      <t>p</t>
    </r>
    <r>
      <rPr>
        <b/>
        <i/>
        <sz val="14"/>
        <rFont val="Times New Roman"/>
        <family val="1"/>
        <charset val="204"/>
      </rPr>
      <t xml:space="preserve"> · (g'</t>
    </r>
    <r>
      <rPr>
        <b/>
        <i/>
        <vertAlign val="subscript"/>
        <sz val="14"/>
        <rFont val="Times New Roman"/>
        <family val="1"/>
        <charset val="204"/>
      </rPr>
      <t>p</t>
    </r>
    <r>
      <rPr>
        <b/>
        <i/>
        <sz val="14"/>
        <rFont val="Times New Roman"/>
        <family val="1"/>
        <charset val="204"/>
      </rPr>
      <t xml:space="preserve"> + g''</t>
    </r>
    <r>
      <rPr>
        <b/>
        <i/>
        <vertAlign val="subscript"/>
        <sz val="11"/>
        <rFont val="Times New Roman"/>
        <family val="1"/>
        <charset val="204"/>
      </rPr>
      <t xml:space="preserve"> p</t>
    </r>
    <r>
      <rPr>
        <b/>
        <i/>
        <sz val="14"/>
        <rFont val="Times New Roman"/>
        <family val="1"/>
        <charset val="204"/>
      </rPr>
      <t>) / 10</t>
    </r>
    <r>
      <rPr>
        <b/>
        <i/>
        <vertAlign val="superscript"/>
        <sz val="14"/>
        <rFont val="Times New Roman"/>
        <family val="1"/>
        <charset val="204"/>
      </rPr>
      <t>7</t>
    </r>
  </si>
  <si>
    <r>
      <t xml:space="preserve">Где: </t>
    </r>
    <r>
      <rPr>
        <i/>
        <sz val="12"/>
        <rFont val="Times New Roman"/>
        <family val="1"/>
        <charset val="204"/>
      </rPr>
      <t>m</t>
    </r>
    <r>
      <rPr>
        <i/>
        <vertAlign val="subscript"/>
        <sz val="12"/>
        <rFont val="Times New Roman"/>
        <family val="1"/>
        <charset val="204"/>
      </rPr>
      <t>к</t>
    </r>
    <r>
      <rPr>
        <sz val="12"/>
        <rFont val="Times New Roman"/>
        <family val="1"/>
      </rPr>
      <t xml:space="preserve"> - масса краски используемой для покрытия за год за вычетом краски перешедшей </t>
    </r>
  </si>
  <si>
    <t>в аэрозоль при нанесении на поверхность , кг/год;</t>
  </si>
  <si>
    <r>
      <t>f</t>
    </r>
    <r>
      <rPr>
        <i/>
        <vertAlign val="subscript"/>
        <sz val="12"/>
        <rFont val="Times New Roman"/>
        <family val="1"/>
        <charset val="204"/>
      </rPr>
      <t>р</t>
    </r>
    <r>
      <rPr>
        <sz val="12"/>
        <rFont val="Times New Roman"/>
        <family val="1"/>
      </rPr>
      <t xml:space="preserve"> - доля летучей части растворителя в ЛКМ, % (табл. 1.);</t>
    </r>
  </si>
  <si>
    <r>
      <t>g'</t>
    </r>
    <r>
      <rPr>
        <i/>
        <vertAlign val="subscript"/>
        <sz val="12"/>
        <rFont val="Times New Roman"/>
        <family val="1"/>
        <charset val="204"/>
      </rPr>
      <t>p</t>
    </r>
    <r>
      <rPr>
        <sz val="12"/>
        <rFont val="Times New Roman"/>
        <family val="1"/>
      </rPr>
      <t xml:space="preserve"> – доля растворителя в ЛКМ, выделившегося из ЛКМ при окраске , % (табл. 2.);</t>
    </r>
  </si>
  <si>
    <r>
      <t>g''</t>
    </r>
    <r>
      <rPr>
        <i/>
        <vertAlign val="subscript"/>
        <sz val="12"/>
        <rFont val="Times New Roman"/>
        <family val="1"/>
        <charset val="204"/>
      </rPr>
      <t>p</t>
    </r>
    <r>
      <rPr>
        <sz val="12"/>
        <rFont val="Times New Roman"/>
        <family val="1"/>
      </rPr>
      <t xml:space="preserve"> – доля растворителя в ЛКМ, выделившегося из ЛКМ при сушке, % (табл. 2.);</t>
    </r>
  </si>
  <si>
    <r>
      <t>Валовый выброс i-го компонента (</t>
    </r>
    <r>
      <rPr>
        <i/>
        <sz val="12"/>
        <rFont val="Times New Roman"/>
        <family val="1"/>
      </rPr>
      <t>М</t>
    </r>
    <r>
      <rPr>
        <i/>
        <vertAlign val="subscript"/>
        <sz val="12"/>
        <rFont val="Times New Roman"/>
        <family val="1"/>
      </rPr>
      <t>i</t>
    </r>
    <r>
      <rPr>
        <sz val="12"/>
        <rFont val="Times New Roman"/>
        <family val="1"/>
      </rPr>
      <t>, т/г) летучей части ЛКМ определяется по формуле:</t>
    </r>
  </si>
  <si>
    <r>
      <t>M</t>
    </r>
    <r>
      <rPr>
        <b/>
        <i/>
        <vertAlign val="subscript"/>
        <sz val="14"/>
        <rFont val="Times New Roman"/>
        <family val="1"/>
        <charset val="204"/>
      </rPr>
      <t>i</t>
    </r>
    <r>
      <rPr>
        <b/>
        <i/>
        <sz val="14"/>
        <rFont val="Times New Roman"/>
        <family val="1"/>
        <charset val="204"/>
      </rPr>
      <t xml:space="preserve"> =П</t>
    </r>
    <r>
      <rPr>
        <b/>
        <i/>
        <vertAlign val="superscript"/>
        <sz val="14"/>
        <rFont val="Times New Roman"/>
        <family val="1"/>
        <charset val="204"/>
      </rPr>
      <t>пар</t>
    </r>
    <r>
      <rPr>
        <b/>
        <i/>
        <vertAlign val="subscript"/>
        <sz val="14"/>
        <rFont val="Times New Roman"/>
        <family val="1"/>
        <charset val="204"/>
      </rPr>
      <t>ok</t>
    </r>
    <r>
      <rPr>
        <b/>
        <i/>
        <sz val="14"/>
        <rFont val="Times New Roman"/>
        <family val="1"/>
        <charset val="204"/>
      </rPr>
      <t xml:space="preserve"> · f</t>
    </r>
    <r>
      <rPr>
        <b/>
        <i/>
        <vertAlign val="subscript"/>
        <sz val="14"/>
        <rFont val="Times New Roman"/>
        <family val="1"/>
        <charset val="204"/>
      </rPr>
      <t>i</t>
    </r>
    <r>
      <rPr>
        <b/>
        <i/>
        <sz val="14"/>
        <rFont val="Times New Roman"/>
        <family val="1"/>
        <charset val="204"/>
      </rPr>
      <t xml:space="preserve"> ·10</t>
    </r>
    <r>
      <rPr>
        <b/>
        <i/>
        <vertAlign val="superscript"/>
        <sz val="14"/>
        <rFont val="Times New Roman"/>
        <family val="1"/>
        <charset val="204"/>
      </rPr>
      <t>-2</t>
    </r>
  </si>
  <si>
    <r>
      <t>Где:</t>
    </r>
    <r>
      <rPr>
        <i/>
        <sz val="12"/>
        <rFont val="Times New Roman"/>
        <family val="1"/>
      </rPr>
      <t xml:space="preserve"> f</t>
    </r>
    <r>
      <rPr>
        <i/>
        <sz val="8"/>
        <rFont val="Times New Roman"/>
        <family val="1"/>
      </rPr>
      <t>i</t>
    </r>
    <r>
      <rPr>
        <sz val="12"/>
        <rFont val="Times New Roman"/>
        <family val="1"/>
      </rPr>
      <t>- процентное содержание i-го компонента в летучей части ЛКМ, %.</t>
    </r>
  </si>
  <si>
    <r>
      <t>Максимально разовый выброс загрязняющего вещества (</t>
    </r>
    <r>
      <rPr>
        <i/>
        <sz val="12"/>
        <rFont val="Times New Roman"/>
        <family val="1"/>
      </rPr>
      <t>G</t>
    </r>
    <r>
      <rPr>
        <i/>
        <vertAlign val="subscript"/>
        <sz val="12"/>
        <rFont val="Times New Roman"/>
        <family val="1"/>
      </rPr>
      <t>i</t>
    </r>
    <r>
      <rPr>
        <sz val="12"/>
        <rFont val="Times New Roman"/>
        <family val="1"/>
      </rPr>
      <t xml:space="preserve">, г/с) определяется </t>
    </r>
  </si>
  <si>
    <t>по формуле:</t>
  </si>
  <si>
    <r>
      <t>G</t>
    </r>
    <r>
      <rPr>
        <b/>
        <i/>
        <vertAlign val="subscript"/>
        <sz val="14"/>
        <rFont val="Times New Roman"/>
        <family val="1"/>
        <charset val="204"/>
      </rPr>
      <t xml:space="preserve">i </t>
    </r>
    <r>
      <rPr>
        <b/>
        <i/>
        <sz val="14"/>
        <rFont val="Times New Roman"/>
        <family val="1"/>
        <charset val="204"/>
      </rPr>
      <t>= M</t>
    </r>
    <r>
      <rPr>
        <b/>
        <i/>
        <vertAlign val="subscript"/>
        <sz val="14"/>
        <rFont val="Times New Roman"/>
        <family val="1"/>
        <charset val="204"/>
      </rPr>
      <t>i</t>
    </r>
    <r>
      <rPr>
        <b/>
        <i/>
        <sz val="14"/>
        <rFont val="Times New Roman"/>
        <family val="1"/>
        <charset val="204"/>
      </rPr>
      <t xml:space="preserve"> ∙ 10</t>
    </r>
    <r>
      <rPr>
        <b/>
        <i/>
        <vertAlign val="superscript"/>
        <sz val="14"/>
        <rFont val="Times New Roman"/>
        <family val="1"/>
        <charset val="204"/>
      </rPr>
      <t>6</t>
    </r>
    <r>
      <rPr>
        <b/>
        <i/>
        <sz val="14"/>
        <rFont val="Times New Roman"/>
        <family val="1"/>
        <charset val="204"/>
      </rPr>
      <t xml:space="preserve"> / 3600 ∙ n ∙ t</t>
    </r>
  </si>
  <si>
    <r>
      <t>Где:</t>
    </r>
    <r>
      <rPr>
        <i/>
        <sz val="12"/>
        <rFont val="Times New Roman"/>
        <family val="1"/>
      </rPr>
      <t xml:space="preserve"> t</t>
    </r>
    <r>
      <rPr>
        <sz val="12"/>
        <rFont val="Times New Roman"/>
        <family val="1"/>
      </rPr>
      <t xml:space="preserve"> - число рабочих часов в день в наиболее напряженный месяц, с учетом времени </t>
    </r>
  </si>
  <si>
    <t>высыхания краски, час;</t>
  </si>
  <si>
    <t xml:space="preserve">Тип ЛКМ - </t>
  </si>
  <si>
    <t xml:space="preserve">Годовой расход ЛКМ - </t>
  </si>
  <si>
    <t>кг/год</t>
  </si>
  <si>
    <t xml:space="preserve">способ нанесения на поверхность - </t>
  </si>
  <si>
    <t>кисть, валик</t>
  </si>
  <si>
    <t xml:space="preserve">общее количество краскопультов - </t>
  </si>
  <si>
    <t>шт</t>
  </si>
  <si>
    <t xml:space="preserve">количество поверхностей, обрабатываемых одновременно на одной площадке - </t>
  </si>
  <si>
    <t>шт.</t>
  </si>
  <si>
    <t>"Чистое" время работы окрасочного оборудования при нанесении ЛКМ на поверхность:</t>
  </si>
  <si>
    <t xml:space="preserve">в год - </t>
  </si>
  <si>
    <t>дн/год</t>
  </si>
  <si>
    <t>в сутки -</t>
  </si>
  <si>
    <t>час/сут</t>
  </si>
  <si>
    <t>час/год</t>
  </si>
  <si>
    <t>Время работы с учетом времени высыхания краски:</t>
  </si>
  <si>
    <t>Валовый выброс аэрозоля:</t>
  </si>
  <si>
    <r>
      <t>m</t>
    </r>
    <r>
      <rPr>
        <i/>
        <vertAlign val="subscript"/>
        <sz val="12"/>
        <rFont val="Times New Roman"/>
        <family val="1"/>
      </rPr>
      <t>к</t>
    </r>
    <r>
      <rPr>
        <i/>
        <sz val="12"/>
        <rFont val="Times New Roman"/>
        <family val="1"/>
      </rPr>
      <t>=</t>
    </r>
  </si>
  <si>
    <t>кг</t>
  </si>
  <si>
    <r>
      <t>g</t>
    </r>
    <r>
      <rPr>
        <i/>
        <vertAlign val="subscript"/>
        <sz val="12"/>
        <rFont val="Times New Roman"/>
        <family val="1"/>
        <charset val="204"/>
      </rPr>
      <t>a</t>
    </r>
    <r>
      <rPr>
        <i/>
        <sz val="12"/>
        <rFont val="Times New Roman"/>
        <family val="1"/>
      </rPr>
      <t xml:space="preserve"> =</t>
    </r>
  </si>
  <si>
    <t>% (для пневмораспыления)</t>
  </si>
  <si>
    <t>Аэрозоль краски</t>
  </si>
  <si>
    <r>
      <t>П</t>
    </r>
    <r>
      <rPr>
        <i/>
        <vertAlign val="superscript"/>
        <sz val="12"/>
        <rFont val="Times New Roman"/>
        <family val="1"/>
        <charset val="204"/>
      </rPr>
      <t>а</t>
    </r>
    <r>
      <rPr>
        <i/>
        <vertAlign val="subscript"/>
        <sz val="12"/>
        <rFont val="Times New Roman"/>
        <family val="1"/>
        <charset val="204"/>
      </rPr>
      <t>ок</t>
    </r>
    <r>
      <rPr>
        <i/>
        <sz val="12"/>
        <rFont val="Times New Roman"/>
        <family val="1"/>
      </rPr>
      <t>=</t>
    </r>
  </si>
  <si>
    <t>Валовый выброс летучей части растворителя:</t>
  </si>
  <si>
    <r>
      <t>f</t>
    </r>
    <r>
      <rPr>
        <i/>
        <vertAlign val="subscript"/>
        <sz val="12"/>
        <rFont val="Times New Roman"/>
        <family val="1"/>
      </rPr>
      <t>р</t>
    </r>
    <r>
      <rPr>
        <i/>
        <sz val="12"/>
        <rFont val="Times New Roman"/>
        <family val="1"/>
      </rPr>
      <t>=</t>
    </r>
  </si>
  <si>
    <t>%</t>
  </si>
  <si>
    <r>
      <t>g'</t>
    </r>
    <r>
      <rPr>
        <i/>
        <vertAlign val="subscript"/>
        <sz val="12"/>
        <rFont val="Times New Roman"/>
        <family val="1"/>
        <charset val="204"/>
      </rPr>
      <t>p</t>
    </r>
    <r>
      <rPr>
        <i/>
        <sz val="12"/>
        <rFont val="Times New Roman"/>
        <family val="1"/>
      </rPr>
      <t>=</t>
    </r>
  </si>
  <si>
    <r>
      <t>g''</t>
    </r>
    <r>
      <rPr>
        <i/>
        <vertAlign val="subscript"/>
        <sz val="12"/>
        <rFont val="Times New Roman"/>
        <family val="1"/>
        <charset val="204"/>
      </rPr>
      <t>p</t>
    </r>
    <r>
      <rPr>
        <i/>
        <sz val="12"/>
        <rFont val="Times New Roman"/>
        <family val="1"/>
      </rPr>
      <t>=</t>
    </r>
  </si>
  <si>
    <t>Летучая часть</t>
  </si>
  <si>
    <r>
      <t>П</t>
    </r>
    <r>
      <rPr>
        <i/>
        <vertAlign val="superscript"/>
        <sz val="12"/>
        <rFont val="Times New Roman"/>
        <family val="1"/>
        <charset val="204"/>
      </rPr>
      <t>пар</t>
    </r>
    <r>
      <rPr>
        <i/>
        <vertAlign val="subscript"/>
        <sz val="12"/>
        <rFont val="Times New Roman"/>
        <family val="1"/>
        <charset val="204"/>
      </rPr>
      <t>ок</t>
    </r>
    <r>
      <rPr>
        <i/>
        <sz val="12"/>
        <rFont val="Times New Roman"/>
        <family val="1"/>
      </rPr>
      <t>=</t>
    </r>
  </si>
  <si>
    <t>Валовый выброс компонентов растворителя:</t>
  </si>
  <si>
    <t>Ацетон</t>
  </si>
  <si>
    <t xml:space="preserve">f = </t>
  </si>
  <si>
    <t>М=</t>
  </si>
  <si>
    <t>Бутилацетат</t>
  </si>
  <si>
    <t>Спирт n-бутиловый</t>
  </si>
  <si>
    <t>Спирт этиловый</t>
  </si>
  <si>
    <t>Этилцеллозольв</t>
  </si>
  <si>
    <t>Толуол</t>
  </si>
  <si>
    <t>Ксилол</t>
  </si>
  <si>
    <t>Уайт-спирит</t>
  </si>
  <si>
    <t>Этилацетат</t>
  </si>
  <si>
    <t>Сольвент</t>
  </si>
  <si>
    <t>Максимально разовый выброс загрязняющих веществ:</t>
  </si>
  <si>
    <t>t=</t>
  </si>
  <si>
    <t>час.</t>
  </si>
  <si>
    <t>n=</t>
  </si>
  <si>
    <t>дн.</t>
  </si>
  <si>
    <t>G=</t>
  </si>
  <si>
    <t>При расчете выделения аэрозоля краски учитывается "чистое" времы работы краскопульта:</t>
  </si>
  <si>
    <r>
      <t>G</t>
    </r>
    <r>
      <rPr>
        <i/>
        <vertAlign val="superscript"/>
        <sz val="12"/>
        <rFont val="Times New Roman"/>
        <family val="1"/>
        <charset val="204"/>
      </rPr>
      <t>а</t>
    </r>
    <r>
      <rPr>
        <i/>
        <vertAlign val="subscript"/>
        <sz val="12"/>
        <rFont val="Times New Roman"/>
        <family val="1"/>
        <charset val="204"/>
      </rPr>
      <t>ок</t>
    </r>
    <r>
      <rPr>
        <i/>
        <sz val="12"/>
        <rFont val="Times New Roman"/>
        <family val="1"/>
      </rPr>
      <t>=</t>
    </r>
  </si>
  <si>
    <r>
      <t>Расчет валовых (</t>
    </r>
    <r>
      <rPr>
        <i/>
        <sz val="12"/>
        <rFont val="Times New Roman"/>
        <family val="1"/>
      </rPr>
      <t>M</t>
    </r>
    <r>
      <rPr>
        <i/>
        <vertAlign val="subscript"/>
        <sz val="8"/>
        <rFont val="Times New Roman"/>
        <family val="1"/>
      </rPr>
      <t>i</t>
    </r>
    <r>
      <rPr>
        <sz val="12"/>
        <rFont val="Times New Roman"/>
        <family val="1"/>
      </rPr>
      <t>, т/г) и максимально-разовых (</t>
    </r>
    <r>
      <rPr>
        <i/>
        <sz val="12"/>
        <rFont val="Times New Roman"/>
        <family val="1"/>
      </rPr>
      <t>G</t>
    </r>
    <r>
      <rPr>
        <i/>
        <vertAlign val="subscript"/>
        <sz val="8"/>
        <rFont val="Times New Roman"/>
        <family val="1"/>
      </rPr>
      <t>i</t>
    </r>
    <r>
      <rPr>
        <sz val="12"/>
        <rFont val="Times New Roman"/>
        <family val="1"/>
      </rPr>
      <t>, г/с) выбросов сведен в таблицу:</t>
    </r>
  </si>
  <si>
    <t>Наименование ЗВ</t>
  </si>
  <si>
    <t>Код ЗВ</t>
  </si>
  <si>
    <r>
      <t>G</t>
    </r>
    <r>
      <rPr>
        <i/>
        <sz val="8"/>
        <color indexed="12"/>
        <rFont val="Times New Roman"/>
        <family val="1"/>
      </rPr>
      <t>i</t>
    </r>
    <r>
      <rPr>
        <i/>
        <sz val="11"/>
        <color indexed="12"/>
        <rFont val="Times New Roman"/>
        <family val="1"/>
      </rPr>
      <t>, г/с</t>
    </r>
  </si>
  <si>
    <r>
      <t>М</t>
    </r>
    <r>
      <rPr>
        <i/>
        <sz val="8"/>
        <color indexed="12"/>
        <rFont val="Times New Roman"/>
        <family val="1"/>
      </rPr>
      <t>i</t>
    </r>
    <r>
      <rPr>
        <i/>
        <sz val="11"/>
        <color indexed="12"/>
        <rFont val="Times New Roman"/>
        <family val="1"/>
      </rPr>
      <t>, т/г</t>
    </r>
  </si>
  <si>
    <t>эмаль ПФ-115</t>
  </si>
  <si>
    <t>Грунтовка ХС-010</t>
  </si>
  <si>
    <t>Керосин</t>
  </si>
  <si>
    <t>Грунтовка ВЛ-02</t>
  </si>
  <si>
    <t>пневмораспыление</t>
  </si>
  <si>
    <t>Растворитель № 646</t>
  </si>
  <si>
    <t>разбавление ЛКМ</t>
  </si>
  <si>
    <t>Бензин авиационный Б-70</t>
  </si>
  <si>
    <t>Бензин</t>
  </si>
  <si>
    <t>Общий выброс от работы окрасочного оборудования:</t>
  </si>
  <si>
    <r>
      <t>G</t>
    </r>
    <r>
      <rPr>
        <i/>
        <sz val="8"/>
        <rFont val="Times New Roman"/>
        <family val="1"/>
      </rPr>
      <t>i</t>
    </r>
    <r>
      <rPr>
        <i/>
        <sz val="11"/>
        <rFont val="Times New Roman"/>
        <family val="1"/>
      </rPr>
      <t>, г/с</t>
    </r>
  </si>
  <si>
    <r>
      <t>М</t>
    </r>
    <r>
      <rPr>
        <i/>
        <sz val="8"/>
        <rFont val="Times New Roman"/>
        <family val="1"/>
      </rPr>
      <t>i</t>
    </r>
    <r>
      <rPr>
        <i/>
        <sz val="11"/>
        <rFont val="Times New Roman"/>
        <family val="1"/>
      </rPr>
      <t>, т/г</t>
    </r>
  </si>
  <si>
    <t>Пропан-2-он (Ацетон)</t>
  </si>
  <si>
    <t>Бутан-1-ол (Спирт н-бутиловый)</t>
  </si>
  <si>
    <t>Этанол (Спирт этиловый)</t>
  </si>
  <si>
    <t>Бензин нефтяной</t>
  </si>
  <si>
    <t>Определение параметров ГВС</t>
  </si>
  <si>
    <r>
      <t>Скорость выхода ГВС от источника (</t>
    </r>
    <r>
      <rPr>
        <i/>
        <sz val="12"/>
        <rFont val="Times New Roman"/>
        <family val="1"/>
        <charset val="204"/>
      </rPr>
      <t>W</t>
    </r>
    <r>
      <rPr>
        <sz val="12"/>
        <rFont val="Times New Roman"/>
        <family val="1"/>
        <charset val="204"/>
      </rPr>
      <t>, м/с) определяется по формуле:</t>
    </r>
  </si>
  <si>
    <r>
      <t>W = V / S = 4 ∙ V / π ∙ D</t>
    </r>
    <r>
      <rPr>
        <b/>
        <i/>
        <vertAlign val="superscript"/>
        <sz val="12"/>
        <rFont val="Times New Roman"/>
        <family val="1"/>
        <charset val="204"/>
      </rPr>
      <t>2</t>
    </r>
  </si>
  <si>
    <r>
      <t xml:space="preserve">Где: </t>
    </r>
    <r>
      <rPr>
        <i/>
        <sz val="12"/>
        <rFont val="Times New Roman"/>
        <family val="1"/>
        <charset val="204"/>
      </rPr>
      <t>D</t>
    </r>
    <r>
      <rPr>
        <sz val="12"/>
        <rFont val="Times New Roman"/>
        <family val="1"/>
        <charset val="204"/>
      </rPr>
      <t xml:space="preserve"> - диаметр источника выброса, м.</t>
    </r>
  </si>
  <si>
    <r>
      <t>V</t>
    </r>
    <r>
      <rPr>
        <sz val="12"/>
        <rFont val="Times New Roman"/>
        <family val="1"/>
        <charset val="204"/>
      </rPr>
      <t xml:space="preserve"> - секундная производительность выброса, куб.м/с.</t>
    </r>
  </si>
  <si>
    <t>V=</t>
  </si>
  <si>
    <t>D=</t>
  </si>
  <si>
    <t>W=</t>
  </si>
  <si>
    <t>Грунтовка ПФ-020</t>
  </si>
  <si>
    <t>растворитель РС-2</t>
  </si>
  <si>
    <t>Шпатлевка НЦ-008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</si>
</sst>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"/>
    <numFmt numFmtId="165" formatCode="0.0000000"/>
    <numFmt numFmtId="166" formatCode="0.000000"/>
    <numFmt numFmtId="167" formatCode="0.0000"/>
    <numFmt numFmtId="168" formatCode="[$-419]General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</font>
    <font>
      <sz val="10"/>
      <name val="Arial Cyr"/>
      <charset val="204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i/>
      <vertAlign val="subscript"/>
      <sz val="12"/>
      <name val="Times New Roman"/>
      <family val="1"/>
    </font>
    <font>
      <b/>
      <i/>
      <sz val="14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  <font>
      <b/>
      <i/>
      <vertAlign val="subscript"/>
      <sz val="14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b/>
      <i/>
      <vertAlign val="subscript"/>
      <sz val="11"/>
      <name val="Times New Roman"/>
      <family val="1"/>
      <charset val="204"/>
    </font>
    <font>
      <i/>
      <sz val="8"/>
      <name val="Times New Roman"/>
      <family val="1"/>
    </font>
    <font>
      <i/>
      <sz val="11"/>
      <name val="Times New Roman"/>
      <family val="1"/>
    </font>
    <font>
      <i/>
      <vertAlign val="subscript"/>
      <sz val="8"/>
      <name val="Times New Roman"/>
      <family val="1"/>
    </font>
    <font>
      <i/>
      <sz val="11"/>
      <color indexed="12"/>
      <name val="Arial CYR"/>
      <family val="2"/>
      <charset val="204"/>
    </font>
    <font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i/>
      <sz val="8"/>
      <color indexed="12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vertAlign val="superscript"/>
      <sz val="12"/>
      <name val="Times New Roman"/>
      <family val="1"/>
      <charset val="204"/>
    </font>
    <font>
      <b/>
      <sz val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168" fontId="39" fillId="0" borderId="0"/>
    <xf numFmtId="0" fontId="41" fillId="0" borderId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23" borderId="0" applyNumberFormat="0" applyBorder="0" applyAlignment="0" applyProtection="0"/>
    <xf numFmtId="0" fontId="42" fillId="11" borderId="4" applyNumberFormat="0" applyAlignment="0" applyProtection="0"/>
    <xf numFmtId="0" fontId="43" fillId="24" borderId="5" applyNumberFormat="0" applyAlignment="0" applyProtection="0"/>
    <xf numFmtId="0" fontId="44" fillId="24" borderId="4" applyNumberFormat="0" applyAlignment="0" applyProtection="0"/>
    <xf numFmtId="0" fontId="45" fillId="0" borderId="6" applyNumberFormat="0" applyFill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25" borderId="10" applyNumberFormat="0" applyAlignment="0" applyProtection="0"/>
    <xf numFmtId="0" fontId="50" fillId="0" borderId="0" applyNumberFormat="0" applyFill="0" applyBorder="0" applyAlignment="0" applyProtection="0"/>
    <xf numFmtId="0" fontId="5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7" borderId="0" applyNumberFormat="0" applyBorder="0" applyAlignment="0" applyProtection="0"/>
    <xf numFmtId="0" fontId="53" fillId="0" borderId="0" applyNumberFormat="0" applyFill="0" applyBorder="0" applyAlignment="0" applyProtection="0"/>
    <xf numFmtId="0" fontId="4" fillId="27" borderId="1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4" fillId="0" borderId="12" applyNumberFormat="0" applyFill="0" applyAlignment="0" applyProtection="0"/>
    <xf numFmtId="0" fontId="38" fillId="0" borderId="0"/>
    <xf numFmtId="0" fontId="55" fillId="0" borderId="0" applyNumberFormat="0" applyFill="0" applyBorder="0" applyAlignment="0" applyProtection="0"/>
    <xf numFmtId="0" fontId="56" fillId="8" borderId="0" applyNumberFormat="0" applyBorder="0" applyAlignment="0" applyProtection="0"/>
  </cellStyleXfs>
  <cellXfs count="131">
    <xf numFmtId="0" fontId="0" fillId="0" borderId="0" xfId="0"/>
    <xf numFmtId="0" fontId="2" fillId="0" borderId="0" xfId="3" applyNumberFormat="1" applyAlignment="1">
      <alignment horizontal="left"/>
    </xf>
    <xf numFmtId="0" fontId="2" fillId="0" borderId="0" xfId="3" applyAlignment="1">
      <alignment horizontal="left"/>
    </xf>
    <xf numFmtId="0" fontId="3" fillId="0" borderId="0" xfId="1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4" fillId="0" borderId="0" xfId="2" applyAlignment="1">
      <alignment horizontal="left"/>
    </xf>
    <xf numFmtId="0" fontId="4" fillId="0" borderId="0" xfId="2" applyAlignment="1"/>
    <xf numFmtId="0" fontId="2" fillId="0" borderId="0" xfId="4" applyNumberFormat="1" applyAlignment="1">
      <alignment horizontal="left"/>
    </xf>
    <xf numFmtId="0" fontId="2" fillId="0" borderId="0" xfId="4" applyAlignment="1">
      <alignment horizontal="left"/>
    </xf>
    <xf numFmtId="0" fontId="7" fillId="0" borderId="0" xfId="5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2" fillId="0" borderId="0" xfId="3"/>
    <xf numFmtId="0" fontId="9" fillId="3" borderId="2" xfId="2" applyFont="1" applyFill="1" applyBorder="1" applyAlignment="1">
      <alignment horizontal="center"/>
    </xf>
    <xf numFmtId="0" fontId="11" fillId="0" borderId="0" xfId="6" applyFont="1"/>
    <xf numFmtId="0" fontId="2" fillId="0" borderId="0" xfId="6"/>
    <xf numFmtId="0" fontId="2" fillId="0" borderId="0" xfId="6" applyBorder="1"/>
    <xf numFmtId="0" fontId="7" fillId="3" borderId="2" xfId="7" applyFont="1" applyFill="1" applyBorder="1" applyAlignment="1">
      <alignment horizontal="center" vertical="center"/>
    </xf>
    <xf numFmtId="0" fontId="12" fillId="0" borderId="0" xfId="2" applyFont="1" applyBorder="1" applyAlignment="1">
      <alignment horizontal="right" vertical="center" wrapText="1"/>
    </xf>
    <xf numFmtId="0" fontId="2" fillId="0" borderId="3" xfId="6" applyBorder="1" applyAlignment="1"/>
    <xf numFmtId="0" fontId="13" fillId="0" borderId="0" xfId="1" applyFont="1" applyAlignment="1">
      <alignment horizontal="left"/>
    </xf>
    <xf numFmtId="0" fontId="2" fillId="0" borderId="0" xfId="6" applyBorder="1" applyAlignment="1"/>
    <xf numFmtId="0" fontId="3" fillId="0" borderId="0" xfId="1" applyFont="1" applyAlignment="1">
      <alignment horizontal="left"/>
    </xf>
    <xf numFmtId="0" fontId="6" fillId="0" borderId="0" xfId="2" applyFont="1" applyAlignment="1">
      <alignment horizontal="center" vertical="center"/>
    </xf>
    <xf numFmtId="0" fontId="2" fillId="0" borderId="0" xfId="8"/>
    <xf numFmtId="0" fontId="7" fillId="0" borderId="0" xfId="1" applyFont="1" applyAlignment="1">
      <alignment horizontal="left"/>
    </xf>
    <xf numFmtId="0" fontId="11" fillId="0" borderId="0" xfId="6" applyNumberFormat="1" applyFont="1" applyAlignment="1">
      <alignment horizontal="right" vertical="center"/>
    </xf>
    <xf numFmtId="0" fontId="11" fillId="0" borderId="0" xfId="6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" fillId="0" borderId="0" xfId="4" applyAlignment="1">
      <alignment vertical="center"/>
    </xf>
    <xf numFmtId="0" fontId="15" fillId="0" borderId="0" xfId="6" applyFont="1" applyAlignment="1">
      <alignment vertical="center"/>
    </xf>
    <xf numFmtId="0" fontId="15" fillId="0" borderId="0" xfId="6" applyFont="1" applyAlignment="1">
      <alignment horizontal="right" vertical="center"/>
    </xf>
    <xf numFmtId="0" fontId="15" fillId="0" borderId="0" xfId="6" applyFont="1" applyAlignment="1">
      <alignment horizontal="center" vertical="center"/>
    </xf>
    <xf numFmtId="0" fontId="15" fillId="0" borderId="0" xfId="9" applyFont="1" applyAlignment="1">
      <alignment vertical="center"/>
    </xf>
    <xf numFmtId="0" fontId="15" fillId="0" borderId="0" xfId="6" applyNumberFormat="1" applyFont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2" fillId="0" borderId="0" xfId="4" applyNumberFormat="1" applyAlignment="1">
      <alignment vertical="center"/>
    </xf>
    <xf numFmtId="0" fontId="11" fillId="0" borderId="0" xfId="8" applyFont="1" applyAlignment="1">
      <alignment vertical="center"/>
    </xf>
    <xf numFmtId="0" fontId="14" fillId="0" borderId="0" xfId="8" applyFont="1" applyAlignment="1">
      <alignment vertical="center"/>
    </xf>
    <xf numFmtId="0" fontId="11" fillId="0" borderId="0" xfId="8" applyFont="1" applyBorder="1" applyAlignment="1">
      <alignment horizontal="right" vertical="center"/>
    </xf>
    <xf numFmtId="0" fontId="11" fillId="0" borderId="0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0" xfId="4" applyFont="1"/>
    <xf numFmtId="0" fontId="2" fillId="0" borderId="0" xfId="4" applyNumberFormat="1"/>
    <xf numFmtId="0" fontId="2" fillId="0" borderId="0" xfId="4"/>
    <xf numFmtId="0" fontId="11" fillId="0" borderId="0" xfId="8" applyFont="1" applyBorder="1" applyAlignment="1">
      <alignment vertical="center"/>
    </xf>
    <xf numFmtId="0" fontId="11" fillId="0" borderId="0" xfId="4" applyFont="1" applyAlignment="1">
      <alignment horizontal="left"/>
    </xf>
    <xf numFmtId="0" fontId="11" fillId="0" borderId="0" xfId="8" applyFont="1"/>
    <xf numFmtId="0" fontId="14" fillId="0" borderId="0" xfId="8" applyFont="1"/>
    <xf numFmtId="0" fontId="9" fillId="0" borderId="0" xfId="4" applyFont="1"/>
    <xf numFmtId="0" fontId="9" fillId="0" borderId="0" xfId="8" applyFont="1" applyFill="1"/>
    <xf numFmtId="0" fontId="11" fillId="0" borderId="0" xfId="8" applyFont="1" applyAlignment="1">
      <alignment horizontal="right"/>
    </xf>
    <xf numFmtId="0" fontId="11" fillId="0" borderId="0" xfId="8" applyFont="1" applyAlignment="1">
      <alignment horizont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1" fillId="4" borderId="0" xfId="4" applyFont="1" applyFill="1"/>
    <xf numFmtId="0" fontId="2" fillId="4" borderId="0" xfId="4" applyFill="1"/>
    <xf numFmtId="0" fontId="16" fillId="0" borderId="0" xfId="4" applyFont="1" applyAlignment="1">
      <alignment horizontal="right"/>
    </xf>
    <xf numFmtId="0" fontId="16" fillId="5" borderId="0" xfId="4" applyFont="1" applyFill="1"/>
    <xf numFmtId="0" fontId="16" fillId="0" borderId="0" xfId="4" applyFont="1" applyAlignment="1">
      <alignment horizontal="left"/>
    </xf>
    <xf numFmtId="0" fontId="16" fillId="0" borderId="0" xfId="4" applyFont="1" applyAlignment="1">
      <alignment horizontal="left" vertical="center"/>
    </xf>
    <xf numFmtId="0" fontId="16" fillId="0" borderId="0" xfId="4" applyFont="1" applyAlignment="1">
      <alignment horizontal="right" vertical="center"/>
    </xf>
    <xf numFmtId="0" fontId="25" fillId="5" borderId="0" xfId="4" applyNumberFormat="1" applyFont="1" applyFill="1" applyBorder="1" applyAlignment="1">
      <alignment vertical="center"/>
    </xf>
    <xf numFmtId="0" fontId="25" fillId="4" borderId="0" xfId="4" applyNumberFormat="1" applyFont="1" applyFill="1" applyBorder="1" applyAlignment="1">
      <alignment vertical="center"/>
    </xf>
    <xf numFmtId="10" fontId="25" fillId="0" borderId="0" xfId="4" applyNumberFormat="1" applyFont="1" applyBorder="1"/>
    <xf numFmtId="0" fontId="2" fillId="0" borderId="0" xfId="4" applyBorder="1"/>
    <xf numFmtId="0" fontId="27" fillId="0" borderId="0" xfId="4" applyFont="1" applyBorder="1" applyAlignment="1">
      <alignment horizontal="center"/>
    </xf>
    <xf numFmtId="0" fontId="28" fillId="0" borderId="2" xfId="4" applyFont="1" applyBorder="1" applyAlignment="1">
      <alignment horizontal="center"/>
    </xf>
    <xf numFmtId="0" fontId="25" fillId="0" borderId="2" xfId="4" applyFont="1" applyBorder="1" applyAlignment="1">
      <alignment vertical="center"/>
    </xf>
    <xf numFmtId="164" fontId="25" fillId="0" borderId="2" xfId="4" applyNumberFormat="1" applyFont="1" applyBorder="1" applyAlignment="1">
      <alignment horizontal="center" vertical="center"/>
    </xf>
    <xf numFmtId="0" fontId="2" fillId="0" borderId="0" xfId="4" applyBorder="1" applyAlignment="1">
      <alignment vertical="center"/>
    </xf>
    <xf numFmtId="0" fontId="25" fillId="0" borderId="0" xfId="4" applyFont="1" applyBorder="1"/>
    <xf numFmtId="164" fontId="25" fillId="0" borderId="0" xfId="4" applyNumberFormat="1" applyFont="1" applyBorder="1" applyAlignment="1">
      <alignment horizontal="center"/>
    </xf>
    <xf numFmtId="166" fontId="25" fillId="0" borderId="0" xfId="4" applyNumberFormat="1" applyFont="1" applyBorder="1"/>
    <xf numFmtId="0" fontId="16" fillId="4" borderId="0" xfId="4" applyFont="1" applyFill="1"/>
    <xf numFmtId="0" fontId="11" fillId="5" borderId="0" xfId="4" applyFont="1" applyFill="1"/>
    <xf numFmtId="167" fontId="2" fillId="0" borderId="0" xfId="4" applyNumberFormat="1"/>
    <xf numFmtId="0" fontId="4" fillId="0" borderId="0" xfId="2"/>
    <xf numFmtId="0" fontId="11" fillId="0" borderId="0" xfId="4" applyFont="1" applyFill="1"/>
    <xf numFmtId="0" fontId="4" fillId="0" borderId="0" xfId="2" applyAlignment="1">
      <alignment vertical="center"/>
    </xf>
    <xf numFmtId="0" fontId="2" fillId="0" borderId="0" xfId="4" applyNumberFormat="1" applyFill="1" applyAlignment="1">
      <alignment vertical="center"/>
    </xf>
    <xf numFmtId="0" fontId="31" fillId="0" borderId="2" xfId="4" applyFont="1" applyBorder="1" applyAlignment="1">
      <alignment horizontal="center" vertical="center"/>
    </xf>
    <xf numFmtId="0" fontId="4" fillId="0" borderId="0" xfId="2" applyNumberFormat="1"/>
    <xf numFmtId="0" fontId="25" fillId="0" borderId="2" xfId="4" applyFont="1" applyBorder="1" applyAlignment="1">
      <alignment vertical="center" wrapText="1"/>
    </xf>
    <xf numFmtId="165" fontId="4" fillId="0" borderId="0" xfId="2" applyNumberFormat="1"/>
    <xf numFmtId="0" fontId="25" fillId="0" borderId="0" xfId="4" applyFont="1" applyBorder="1" applyAlignment="1">
      <alignment vertical="center"/>
    </xf>
    <xf numFmtId="164" fontId="25" fillId="0" borderId="0" xfId="4" applyNumberFormat="1" applyFont="1" applyBorder="1" applyAlignment="1">
      <alignment horizontal="center" vertical="center"/>
    </xf>
    <xf numFmtId="10" fontId="25" fillId="0" borderId="0" xfId="4" applyNumberFormat="1" applyFont="1" applyBorder="1" applyAlignment="1">
      <alignment vertical="center"/>
    </xf>
    <xf numFmtId="166" fontId="25" fillId="0" borderId="0" xfId="4" applyNumberFormat="1" applyFont="1" applyBorder="1" applyAlignment="1">
      <alignment vertical="center"/>
    </xf>
    <xf numFmtId="0" fontId="32" fillId="0" borderId="0" xfId="9" applyFont="1"/>
    <xf numFmtId="0" fontId="15" fillId="0" borderId="0" xfId="3" applyFont="1"/>
    <xf numFmtId="0" fontId="15" fillId="0" borderId="0" xfId="9" applyFont="1"/>
    <xf numFmtId="0" fontId="15" fillId="0" borderId="0" xfId="6" applyFont="1" applyAlignment="1">
      <alignment horizontal="center"/>
    </xf>
    <xf numFmtId="0" fontId="15" fillId="0" borderId="0" xfId="6" applyFont="1"/>
    <xf numFmtId="0" fontId="9" fillId="0" borderId="0" xfId="6" applyFont="1"/>
    <xf numFmtId="0" fontId="9" fillId="0" borderId="0" xfId="6" applyFont="1" applyAlignment="1">
      <alignment horizontal="right" vertical="center"/>
    </xf>
    <xf numFmtId="0" fontId="9" fillId="0" borderId="0" xfId="6" applyNumberFormat="1" applyFont="1" applyAlignment="1">
      <alignment horizontal="right" vertical="center"/>
    </xf>
    <xf numFmtId="0" fontId="15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165" fontId="25" fillId="0" borderId="2" xfId="4" applyNumberFormat="1" applyFont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33" fillId="0" borderId="0" xfId="2" applyFont="1" applyAlignment="1"/>
    <xf numFmtId="0" fontId="35" fillId="0" borderId="0" xfId="2" applyFont="1" applyAlignment="1"/>
    <xf numFmtId="165" fontId="4" fillId="0" borderId="2" xfId="2" applyNumberFormat="1" applyBorder="1" applyAlignment="1">
      <alignment horizontal="center" vertical="center"/>
    </xf>
    <xf numFmtId="0" fontId="25" fillId="0" borderId="2" xfId="4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9" fillId="0" borderId="2" xfId="4" applyFont="1" applyBorder="1" applyAlignment="1">
      <alignment horizontal="center"/>
    </xf>
    <xf numFmtId="0" fontId="4" fillId="0" borderId="2" xfId="2" applyBorder="1" applyAlignment="1">
      <alignment horizontal="center"/>
    </xf>
    <xf numFmtId="166" fontId="25" fillId="0" borderId="2" xfId="4" applyNumberFormat="1" applyFont="1" applyBorder="1" applyAlignment="1">
      <alignment horizontal="center" vertical="center"/>
    </xf>
    <xf numFmtId="166" fontId="4" fillId="0" borderId="2" xfId="2" applyNumberForma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8" fillId="0" borderId="0" xfId="2" applyFont="1" applyAlignment="1"/>
    <xf numFmtId="0" fontId="19" fillId="0" borderId="0" xfId="2" applyFont="1" applyAlignment="1"/>
    <xf numFmtId="0" fontId="11" fillId="0" borderId="2" xfId="4" applyFont="1" applyBorder="1" applyAlignment="1">
      <alignment horizontal="left" vertical="center" wrapText="1"/>
    </xf>
    <xf numFmtId="0" fontId="4" fillId="0" borderId="2" xfId="2" applyBorder="1" applyAlignment="1">
      <alignment horizontal="left"/>
    </xf>
    <xf numFmtId="0" fontId="11" fillId="0" borderId="2" xfId="4" applyFont="1" applyBorder="1" applyAlignment="1">
      <alignment horizontal="center" vertical="center" wrapText="1"/>
    </xf>
    <xf numFmtId="0" fontId="4" fillId="0" borderId="2" xfId="2" applyBorder="1" applyAlignment="1"/>
    <xf numFmtId="0" fontId="3" fillId="0" borderId="0" xfId="1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4" fillId="0" borderId="0" xfId="2" applyAlignment="1">
      <alignment horizontal="left"/>
    </xf>
    <xf numFmtId="0" fontId="5" fillId="0" borderId="0" xfId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3" borderId="2" xfId="1" applyFont="1" applyFill="1" applyBorder="1" applyAlignment="1">
      <alignment horizontal="left" vertical="center" wrapText="1"/>
    </xf>
    <xf numFmtId="0" fontId="4" fillId="3" borderId="2" xfId="2" applyFill="1" applyBorder="1" applyAlignment="1">
      <alignment horizontal="left" vertical="center" wrapText="1"/>
    </xf>
    <xf numFmtId="0" fontId="25" fillId="0" borderId="0" xfId="4" applyFont="1" applyBorder="1" applyAlignment="1">
      <alignment vertical="center" wrapText="1"/>
    </xf>
    <xf numFmtId="165" fontId="25" fillId="0" borderId="0" xfId="4" applyNumberFormat="1" applyFont="1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165" fontId="25" fillId="0" borderId="13" xfId="4" applyNumberFormat="1" applyFont="1" applyBorder="1" applyAlignment="1">
      <alignment horizontal="center" vertical="center"/>
    </xf>
    <xf numFmtId="165" fontId="25" fillId="0" borderId="14" xfId="4" applyNumberFormat="1" applyFont="1" applyBorder="1" applyAlignment="1">
      <alignment horizontal="center" vertical="center"/>
    </xf>
  </cellXfs>
  <cellStyles count="91">
    <cellStyle name=" 1" xfId="10"/>
    <cellStyle name="20% - Акцент1 2" xfId="11"/>
    <cellStyle name="20% - Акцент2 2" xfId="12"/>
    <cellStyle name="20% - Акцент3 2" xfId="13"/>
    <cellStyle name="20% - Акцент4 2" xfId="14"/>
    <cellStyle name="20% - Акцент5 2" xfId="15"/>
    <cellStyle name="20% - Акцент6 2" xfId="16"/>
    <cellStyle name="40% - Акцент1 2" xfId="17"/>
    <cellStyle name="40% - Акцент2 2" xfId="18"/>
    <cellStyle name="40% - Акцент3 2" xfId="19"/>
    <cellStyle name="40% - Акцент4 2" xfId="20"/>
    <cellStyle name="40% - Акцент5 2" xfId="21"/>
    <cellStyle name="40% - Акцент6 2" xfId="22"/>
    <cellStyle name="60% - Акцент1 2" xfId="23"/>
    <cellStyle name="60% - Акцент2 2" xfId="24"/>
    <cellStyle name="60% - Акцент3 2" xfId="25"/>
    <cellStyle name="60% - Акцент4 2" xfId="26"/>
    <cellStyle name="60% - Акцент5 2" xfId="27"/>
    <cellStyle name="60% - Акцент6 2" xfId="28"/>
    <cellStyle name="Excel Built-in Normal" xfId="29"/>
    <cellStyle name="Normal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48"/>
    <cellStyle name="Обычный 10 2" xfId="49"/>
    <cellStyle name="Обычный 10 3" xfId="50"/>
    <cellStyle name="Обычный 11" xfId="51"/>
    <cellStyle name="Обычный 2" xfId="52"/>
    <cellStyle name="Обычный 2 2" xfId="53"/>
    <cellStyle name="Обычный 2 2 2" xfId="2"/>
    <cellStyle name="Обычный 2 3" xfId="54"/>
    <cellStyle name="Обычный 3" xfId="55"/>
    <cellStyle name="Обычный 3 2" xfId="56"/>
    <cellStyle name="Обычный 3 2 2" xfId="57"/>
    <cellStyle name="Обычный 3_Xl0000004" xfId="58"/>
    <cellStyle name="Обычный 4" xfId="59"/>
    <cellStyle name="Обычный 4 2" xfId="60"/>
    <cellStyle name="Обычный 5" xfId="61"/>
    <cellStyle name="Обычный 6" xfId="62"/>
    <cellStyle name="Обычный 7" xfId="63"/>
    <cellStyle name="Обычный 8" xfId="64"/>
    <cellStyle name="Обычный 9" xfId="65"/>
    <cellStyle name="Обычный 9 2" xfId="66"/>
    <cellStyle name="Обычный 9 3" xfId="67"/>
    <cellStyle name="Обычный 9 4" xfId="68"/>
    <cellStyle name="Обычный_АЗС-Эгос-ПДВ" xfId="5"/>
    <cellStyle name="Обычный_АК1465-ПДВ" xfId="4"/>
    <cellStyle name="Обычный_АТП2-ПДВ" xfId="1"/>
    <cellStyle name="Обычный_Книга2" xfId="9"/>
    <cellStyle name="Обычный_ОЭСП-ПДВ" xfId="8"/>
    <cellStyle name="Обычный_-ПДВ" xfId="6"/>
    <cellStyle name="Обычный_Пргоресс-МЗ-ПДВ-2005 2 2" xfId="7"/>
    <cellStyle name="Обычный_Шторм-ПДВ" xfId="3"/>
    <cellStyle name="Плохой 2" xfId="69"/>
    <cellStyle name="Пояснение 2" xfId="70"/>
    <cellStyle name="Примечание 2" xfId="71"/>
    <cellStyle name="Примечание 3" xfId="72"/>
    <cellStyle name="Процентный 2" xfId="73"/>
    <cellStyle name="Процентный 2 2" xfId="74"/>
    <cellStyle name="Процентный 2 2 2" xfId="75"/>
    <cellStyle name="Процентный 2 2 2 2" xfId="76"/>
    <cellStyle name="Процентный 2 2 2 3" xfId="77"/>
    <cellStyle name="Процентный 2 2 2 4" xfId="78"/>
    <cellStyle name="Процентный 2 2 2 5" xfId="79"/>
    <cellStyle name="Процентный 2 2 2 5 2" xfId="80"/>
    <cellStyle name="Процентный 2 2 2 6" xfId="81"/>
    <cellStyle name="Процентный 2 2 2 6 2" xfId="82"/>
    <cellStyle name="Процентный 2 2 2 7" xfId="83"/>
    <cellStyle name="Процентный 2 2 3" xfId="84"/>
    <cellStyle name="Процентный 2 3" xfId="85"/>
    <cellStyle name="Процентный 3" xfId="86"/>
    <cellStyle name="Связанная ячейка 2" xfId="87"/>
    <cellStyle name="Стиль 1" xfId="88"/>
    <cellStyle name="Текст предупреждения 2" xfId="89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63</xdr:row>
      <xdr:rowOff>0</xdr:rowOff>
    </xdr:from>
    <xdr:to>
      <xdr:col>8</xdr:col>
      <xdr:colOff>723900</xdr:colOff>
      <xdr:row>63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4192250"/>
          <a:ext cx="1524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581025</xdr:colOff>
      <xdr:row>63</xdr:row>
      <xdr:rowOff>0</xdr:rowOff>
    </xdr:from>
    <xdr:to>
      <xdr:col>8</xdr:col>
      <xdr:colOff>733425</xdr:colOff>
      <xdr:row>63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4192250"/>
          <a:ext cx="1524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571500</xdr:colOff>
      <xdr:row>233</xdr:row>
      <xdr:rowOff>0</xdr:rowOff>
    </xdr:from>
    <xdr:to>
      <xdr:col>8</xdr:col>
      <xdr:colOff>723900</xdr:colOff>
      <xdr:row>229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1118175"/>
          <a:ext cx="1524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581025</xdr:colOff>
      <xdr:row>233</xdr:row>
      <xdr:rowOff>0</xdr:rowOff>
    </xdr:from>
    <xdr:to>
      <xdr:col>8</xdr:col>
      <xdr:colOff>733425</xdr:colOff>
      <xdr:row>229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1118175"/>
          <a:ext cx="1524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63</xdr:row>
          <xdr:rowOff>0</xdr:rowOff>
        </xdr:from>
        <xdr:to>
          <xdr:col>8</xdr:col>
          <xdr:colOff>723900</xdr:colOff>
          <xdr:row>63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63</xdr:row>
          <xdr:rowOff>0</xdr:rowOff>
        </xdr:from>
        <xdr:to>
          <xdr:col>8</xdr:col>
          <xdr:colOff>733425</xdr:colOff>
          <xdr:row>63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233</xdr:row>
          <xdr:rowOff>0</xdr:rowOff>
        </xdr:from>
        <xdr:to>
          <xdr:col>8</xdr:col>
          <xdr:colOff>723900</xdr:colOff>
          <xdr:row>229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233</xdr:row>
          <xdr:rowOff>0</xdr:rowOff>
        </xdr:from>
        <xdr:to>
          <xdr:col>8</xdr:col>
          <xdr:colOff>733425</xdr:colOff>
          <xdr:row>229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0;&#1072;/&#1087;&#1088;&#1086;&#1077;&#1082;&#1090;&#1099;/&#1087;&#1076;&#1074;/&#1057;&#1051;&#1048;&#1055;/&#1057;&#1051;&#1048;&#1055;%20-%20&#1055;&#1044;&#1042;%20-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90;&#1072;&#1088;&#1099;&#1081;%20&#1088;&#1072;&#1073;&#1086;&#1095;&#1080;&#1081;%20&#1089;&#1090;&#1086;&#1083;/&#1088;&#1072;&#1084;&#1089;/&#1057;&#1051;&#1048;&#1055;/&#1057;&#1051;&#1048;&#1055;%20-%20&#1055;&#1044;&#1042;%20-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6001"/>
      <sheetName val="6002"/>
      <sheetName val="6003"/>
      <sheetName val="6004"/>
      <sheetName val="6005"/>
      <sheetName val="0006"/>
      <sheetName val="6007"/>
      <sheetName val="6008"/>
      <sheetName val="Титул-больш"/>
      <sheetName val="РТН"/>
      <sheetName val="Доверенность РТН"/>
      <sheetName val="СЭС"/>
      <sheetName val="ФГУЗ"/>
      <sheetName val="Доверенность"/>
      <sheetName val="Сандрикову"/>
      <sheetName val="Доверенность Сандриков"/>
      <sheetName val="реквизиты гос пошлина"/>
      <sheetName val="Титул "/>
      <sheetName val="Аннот"/>
      <sheetName val="Содержание"/>
      <sheetName val="Перспектива"/>
      <sheetName val="Приложение1"/>
      <sheetName val="Содержание СЗЗ"/>
      <sheetName val="Прогноз"/>
      <sheetName val="Прогноз авт"/>
      <sheetName val="Приложение 2"/>
      <sheetName val="Приложение-3"/>
      <sheetName val="5 раздел"/>
      <sheetName val="5p1"/>
      <sheetName val="5p2"/>
      <sheetName val="Плат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">
          <cell r="AT8" t="str">
            <v>особо малый</v>
          </cell>
          <cell r="AW8" t="str">
            <v>Бензин А-76</v>
          </cell>
        </row>
        <row r="9">
          <cell r="AT9" t="str">
            <v>малый</v>
          </cell>
          <cell r="AW9" t="str">
            <v>Д.топл.</v>
          </cell>
        </row>
        <row r="10">
          <cell r="AT10" t="str">
            <v>средний</v>
          </cell>
          <cell r="AW10" t="str">
            <v>Газ</v>
          </cell>
        </row>
        <row r="11">
          <cell r="AT11" t="str">
            <v>большой</v>
          </cell>
        </row>
        <row r="12">
          <cell r="AT12" t="str">
            <v>особо большой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6001"/>
      <sheetName val="6002"/>
      <sheetName val="6003"/>
      <sheetName val="6004"/>
      <sheetName val="6005"/>
      <sheetName val="0006"/>
      <sheetName val="6007"/>
      <sheetName val="6008"/>
      <sheetName val="Титул-больш"/>
      <sheetName val="РТН"/>
      <sheetName val="Доверенность РТН"/>
      <sheetName val="СЭС"/>
      <sheetName val="ФГУЗ"/>
      <sheetName val="Доверенность"/>
      <sheetName val="Сандрикову"/>
      <sheetName val="Доверенность Сандриков"/>
      <sheetName val="реквизиты гос пошлина"/>
      <sheetName val="Титул "/>
      <sheetName val="Аннот"/>
      <sheetName val="Содержание"/>
      <sheetName val="Перспектива"/>
      <sheetName val="Приложение1"/>
      <sheetName val="Содержание СЗЗ"/>
      <sheetName val="Прогноз"/>
      <sheetName val="Прогноз авт"/>
      <sheetName val="Приложение 2"/>
      <sheetName val="Приложение-3"/>
      <sheetName val="5 раздел"/>
      <sheetName val="5p1"/>
      <sheetName val="5p2"/>
      <sheetName val="Плат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">
          <cell r="AT8" t="str">
            <v>особо малый</v>
          </cell>
          <cell r="AW8" t="str">
            <v>Бензин А-76</v>
          </cell>
        </row>
        <row r="9">
          <cell r="AT9" t="str">
            <v>малый</v>
          </cell>
          <cell r="AW9" t="str">
            <v>Д.топл.</v>
          </cell>
        </row>
        <row r="10">
          <cell r="AT10" t="str">
            <v>средний</v>
          </cell>
          <cell r="AW10" t="str">
            <v>Газ</v>
          </cell>
        </row>
        <row r="11">
          <cell r="AT11" t="str">
            <v>большой</v>
          </cell>
        </row>
        <row r="12">
          <cell r="AT12" t="str">
            <v>особо большой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5" sqref="K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O779"/>
  <sheetViews>
    <sheetView tabSelected="1" view="pageBreakPreview" topLeftCell="A649" zoomScaleNormal="75" zoomScaleSheetLayoutView="100" workbookViewId="0">
      <selection activeCell="E769" sqref="E769"/>
    </sheetView>
  </sheetViews>
  <sheetFormatPr defaultRowHeight="12.75" x14ac:dyDescent="0.2"/>
  <cols>
    <col min="1" max="1" width="27.7109375" style="78" customWidth="1"/>
    <col min="2" max="2" width="13" style="78" customWidth="1"/>
    <col min="3" max="6" width="11.7109375" style="78" customWidth="1"/>
    <col min="7" max="7" width="2.7109375" style="78" customWidth="1"/>
    <col min="8" max="8" width="1.28515625" style="78" customWidth="1"/>
    <col min="9" max="9" width="11.140625" style="78" customWidth="1"/>
    <col min="10" max="10" width="15.28515625" style="83" customWidth="1"/>
    <col min="11" max="256" width="9.140625" style="78"/>
    <col min="257" max="257" width="25.5703125" style="78" customWidth="1"/>
    <col min="258" max="262" width="11.7109375" style="78" customWidth="1"/>
    <col min="263" max="263" width="2.7109375" style="78" customWidth="1"/>
    <col min="264" max="264" width="1.28515625" style="78" customWidth="1"/>
    <col min="265" max="265" width="11.140625" style="78" customWidth="1"/>
    <col min="266" max="266" width="15.28515625" style="78" customWidth="1"/>
    <col min="267" max="512" width="9.140625" style="78"/>
    <col min="513" max="513" width="25.5703125" style="78" customWidth="1"/>
    <col min="514" max="518" width="11.7109375" style="78" customWidth="1"/>
    <col min="519" max="519" width="2.7109375" style="78" customWidth="1"/>
    <col min="520" max="520" width="1.28515625" style="78" customWidth="1"/>
    <col min="521" max="521" width="11.140625" style="78" customWidth="1"/>
    <col min="522" max="522" width="15.28515625" style="78" customWidth="1"/>
    <col min="523" max="768" width="9.140625" style="78"/>
    <col min="769" max="769" width="25.5703125" style="78" customWidth="1"/>
    <col min="770" max="774" width="11.7109375" style="78" customWidth="1"/>
    <col min="775" max="775" width="2.7109375" style="78" customWidth="1"/>
    <col min="776" max="776" width="1.28515625" style="78" customWidth="1"/>
    <col min="777" max="777" width="11.140625" style="78" customWidth="1"/>
    <col min="778" max="778" width="15.28515625" style="78" customWidth="1"/>
    <col min="779" max="1024" width="9.140625" style="78"/>
    <col min="1025" max="1025" width="25.5703125" style="78" customWidth="1"/>
    <col min="1026" max="1030" width="11.7109375" style="78" customWidth="1"/>
    <col min="1031" max="1031" width="2.7109375" style="78" customWidth="1"/>
    <col min="1032" max="1032" width="1.28515625" style="78" customWidth="1"/>
    <col min="1033" max="1033" width="11.140625" style="78" customWidth="1"/>
    <col min="1034" max="1034" width="15.28515625" style="78" customWidth="1"/>
    <col min="1035" max="1280" width="9.140625" style="78"/>
    <col min="1281" max="1281" width="25.5703125" style="78" customWidth="1"/>
    <col min="1282" max="1286" width="11.7109375" style="78" customWidth="1"/>
    <col min="1287" max="1287" width="2.7109375" style="78" customWidth="1"/>
    <col min="1288" max="1288" width="1.28515625" style="78" customWidth="1"/>
    <col min="1289" max="1289" width="11.140625" style="78" customWidth="1"/>
    <col min="1290" max="1290" width="15.28515625" style="78" customWidth="1"/>
    <col min="1291" max="1536" width="9.140625" style="78"/>
    <col min="1537" max="1537" width="25.5703125" style="78" customWidth="1"/>
    <col min="1538" max="1542" width="11.7109375" style="78" customWidth="1"/>
    <col min="1543" max="1543" width="2.7109375" style="78" customWidth="1"/>
    <col min="1544" max="1544" width="1.28515625" style="78" customWidth="1"/>
    <col min="1545" max="1545" width="11.140625" style="78" customWidth="1"/>
    <col min="1546" max="1546" width="15.28515625" style="78" customWidth="1"/>
    <col min="1547" max="1792" width="9.140625" style="78"/>
    <col min="1793" max="1793" width="25.5703125" style="78" customWidth="1"/>
    <col min="1794" max="1798" width="11.7109375" style="78" customWidth="1"/>
    <col min="1799" max="1799" width="2.7109375" style="78" customWidth="1"/>
    <col min="1800" max="1800" width="1.28515625" style="78" customWidth="1"/>
    <col min="1801" max="1801" width="11.140625" style="78" customWidth="1"/>
    <col min="1802" max="1802" width="15.28515625" style="78" customWidth="1"/>
    <col min="1803" max="2048" width="9.140625" style="78"/>
    <col min="2049" max="2049" width="25.5703125" style="78" customWidth="1"/>
    <col min="2050" max="2054" width="11.7109375" style="78" customWidth="1"/>
    <col min="2055" max="2055" width="2.7109375" style="78" customWidth="1"/>
    <col min="2056" max="2056" width="1.28515625" style="78" customWidth="1"/>
    <col min="2057" max="2057" width="11.140625" style="78" customWidth="1"/>
    <col min="2058" max="2058" width="15.28515625" style="78" customWidth="1"/>
    <col min="2059" max="2304" width="9.140625" style="78"/>
    <col min="2305" max="2305" width="25.5703125" style="78" customWidth="1"/>
    <col min="2306" max="2310" width="11.7109375" style="78" customWidth="1"/>
    <col min="2311" max="2311" width="2.7109375" style="78" customWidth="1"/>
    <col min="2312" max="2312" width="1.28515625" style="78" customWidth="1"/>
    <col min="2313" max="2313" width="11.140625" style="78" customWidth="1"/>
    <col min="2314" max="2314" width="15.28515625" style="78" customWidth="1"/>
    <col min="2315" max="2560" width="9.140625" style="78"/>
    <col min="2561" max="2561" width="25.5703125" style="78" customWidth="1"/>
    <col min="2562" max="2566" width="11.7109375" style="78" customWidth="1"/>
    <col min="2567" max="2567" width="2.7109375" style="78" customWidth="1"/>
    <col min="2568" max="2568" width="1.28515625" style="78" customWidth="1"/>
    <col min="2569" max="2569" width="11.140625" style="78" customWidth="1"/>
    <col min="2570" max="2570" width="15.28515625" style="78" customWidth="1"/>
    <col min="2571" max="2816" width="9.140625" style="78"/>
    <col min="2817" max="2817" width="25.5703125" style="78" customWidth="1"/>
    <col min="2818" max="2822" width="11.7109375" style="78" customWidth="1"/>
    <col min="2823" max="2823" width="2.7109375" style="78" customWidth="1"/>
    <col min="2824" max="2824" width="1.28515625" style="78" customWidth="1"/>
    <col min="2825" max="2825" width="11.140625" style="78" customWidth="1"/>
    <col min="2826" max="2826" width="15.28515625" style="78" customWidth="1"/>
    <col min="2827" max="3072" width="9.140625" style="78"/>
    <col min="3073" max="3073" width="25.5703125" style="78" customWidth="1"/>
    <col min="3074" max="3078" width="11.7109375" style="78" customWidth="1"/>
    <col min="3079" max="3079" width="2.7109375" style="78" customWidth="1"/>
    <col min="3080" max="3080" width="1.28515625" style="78" customWidth="1"/>
    <col min="3081" max="3081" width="11.140625" style="78" customWidth="1"/>
    <col min="3082" max="3082" width="15.28515625" style="78" customWidth="1"/>
    <col min="3083" max="3328" width="9.140625" style="78"/>
    <col min="3329" max="3329" width="25.5703125" style="78" customWidth="1"/>
    <col min="3330" max="3334" width="11.7109375" style="78" customWidth="1"/>
    <col min="3335" max="3335" width="2.7109375" style="78" customWidth="1"/>
    <col min="3336" max="3336" width="1.28515625" style="78" customWidth="1"/>
    <col min="3337" max="3337" width="11.140625" style="78" customWidth="1"/>
    <col min="3338" max="3338" width="15.28515625" style="78" customWidth="1"/>
    <col min="3339" max="3584" width="9.140625" style="78"/>
    <col min="3585" max="3585" width="25.5703125" style="78" customWidth="1"/>
    <col min="3586" max="3590" width="11.7109375" style="78" customWidth="1"/>
    <col min="3591" max="3591" width="2.7109375" style="78" customWidth="1"/>
    <col min="3592" max="3592" width="1.28515625" style="78" customWidth="1"/>
    <col min="3593" max="3593" width="11.140625" style="78" customWidth="1"/>
    <col min="3594" max="3594" width="15.28515625" style="78" customWidth="1"/>
    <col min="3595" max="3840" width="9.140625" style="78"/>
    <col min="3841" max="3841" width="25.5703125" style="78" customWidth="1"/>
    <col min="3842" max="3846" width="11.7109375" style="78" customWidth="1"/>
    <col min="3847" max="3847" width="2.7109375" style="78" customWidth="1"/>
    <col min="3848" max="3848" width="1.28515625" style="78" customWidth="1"/>
    <col min="3849" max="3849" width="11.140625" style="78" customWidth="1"/>
    <col min="3850" max="3850" width="15.28515625" style="78" customWidth="1"/>
    <col min="3851" max="4096" width="9.140625" style="78"/>
    <col min="4097" max="4097" width="25.5703125" style="78" customWidth="1"/>
    <col min="4098" max="4102" width="11.7109375" style="78" customWidth="1"/>
    <col min="4103" max="4103" width="2.7109375" style="78" customWidth="1"/>
    <col min="4104" max="4104" width="1.28515625" style="78" customWidth="1"/>
    <col min="4105" max="4105" width="11.140625" style="78" customWidth="1"/>
    <col min="4106" max="4106" width="15.28515625" style="78" customWidth="1"/>
    <col min="4107" max="4352" width="9.140625" style="78"/>
    <col min="4353" max="4353" width="25.5703125" style="78" customWidth="1"/>
    <col min="4354" max="4358" width="11.7109375" style="78" customWidth="1"/>
    <col min="4359" max="4359" width="2.7109375" style="78" customWidth="1"/>
    <col min="4360" max="4360" width="1.28515625" style="78" customWidth="1"/>
    <col min="4361" max="4361" width="11.140625" style="78" customWidth="1"/>
    <col min="4362" max="4362" width="15.28515625" style="78" customWidth="1"/>
    <col min="4363" max="4608" width="9.140625" style="78"/>
    <col min="4609" max="4609" width="25.5703125" style="78" customWidth="1"/>
    <col min="4610" max="4614" width="11.7109375" style="78" customWidth="1"/>
    <col min="4615" max="4615" width="2.7109375" style="78" customWidth="1"/>
    <col min="4616" max="4616" width="1.28515625" style="78" customWidth="1"/>
    <col min="4617" max="4617" width="11.140625" style="78" customWidth="1"/>
    <col min="4618" max="4618" width="15.28515625" style="78" customWidth="1"/>
    <col min="4619" max="4864" width="9.140625" style="78"/>
    <col min="4865" max="4865" width="25.5703125" style="78" customWidth="1"/>
    <col min="4866" max="4870" width="11.7109375" style="78" customWidth="1"/>
    <col min="4871" max="4871" width="2.7109375" style="78" customWidth="1"/>
    <col min="4872" max="4872" width="1.28515625" style="78" customWidth="1"/>
    <col min="4873" max="4873" width="11.140625" style="78" customWidth="1"/>
    <col min="4874" max="4874" width="15.28515625" style="78" customWidth="1"/>
    <col min="4875" max="5120" width="9.140625" style="78"/>
    <col min="5121" max="5121" width="25.5703125" style="78" customWidth="1"/>
    <col min="5122" max="5126" width="11.7109375" style="78" customWidth="1"/>
    <col min="5127" max="5127" width="2.7109375" style="78" customWidth="1"/>
    <col min="5128" max="5128" width="1.28515625" style="78" customWidth="1"/>
    <col min="5129" max="5129" width="11.140625" style="78" customWidth="1"/>
    <col min="5130" max="5130" width="15.28515625" style="78" customWidth="1"/>
    <col min="5131" max="5376" width="9.140625" style="78"/>
    <col min="5377" max="5377" width="25.5703125" style="78" customWidth="1"/>
    <col min="5378" max="5382" width="11.7109375" style="78" customWidth="1"/>
    <col min="5383" max="5383" width="2.7109375" style="78" customWidth="1"/>
    <col min="5384" max="5384" width="1.28515625" style="78" customWidth="1"/>
    <col min="5385" max="5385" width="11.140625" style="78" customWidth="1"/>
    <col min="5386" max="5386" width="15.28515625" style="78" customWidth="1"/>
    <col min="5387" max="5632" width="9.140625" style="78"/>
    <col min="5633" max="5633" width="25.5703125" style="78" customWidth="1"/>
    <col min="5634" max="5638" width="11.7109375" style="78" customWidth="1"/>
    <col min="5639" max="5639" width="2.7109375" style="78" customWidth="1"/>
    <col min="5640" max="5640" width="1.28515625" style="78" customWidth="1"/>
    <col min="5641" max="5641" width="11.140625" style="78" customWidth="1"/>
    <col min="5642" max="5642" width="15.28515625" style="78" customWidth="1"/>
    <col min="5643" max="5888" width="9.140625" style="78"/>
    <col min="5889" max="5889" width="25.5703125" style="78" customWidth="1"/>
    <col min="5890" max="5894" width="11.7109375" style="78" customWidth="1"/>
    <col min="5895" max="5895" width="2.7109375" style="78" customWidth="1"/>
    <col min="5896" max="5896" width="1.28515625" style="78" customWidth="1"/>
    <col min="5897" max="5897" width="11.140625" style="78" customWidth="1"/>
    <col min="5898" max="5898" width="15.28515625" style="78" customWidth="1"/>
    <col min="5899" max="6144" width="9.140625" style="78"/>
    <col min="6145" max="6145" width="25.5703125" style="78" customWidth="1"/>
    <col min="6146" max="6150" width="11.7109375" style="78" customWidth="1"/>
    <col min="6151" max="6151" width="2.7109375" style="78" customWidth="1"/>
    <col min="6152" max="6152" width="1.28515625" style="78" customWidth="1"/>
    <col min="6153" max="6153" width="11.140625" style="78" customWidth="1"/>
    <col min="6154" max="6154" width="15.28515625" style="78" customWidth="1"/>
    <col min="6155" max="6400" width="9.140625" style="78"/>
    <col min="6401" max="6401" width="25.5703125" style="78" customWidth="1"/>
    <col min="6402" max="6406" width="11.7109375" style="78" customWidth="1"/>
    <col min="6407" max="6407" width="2.7109375" style="78" customWidth="1"/>
    <col min="6408" max="6408" width="1.28515625" style="78" customWidth="1"/>
    <col min="6409" max="6409" width="11.140625" style="78" customWidth="1"/>
    <col min="6410" max="6410" width="15.28515625" style="78" customWidth="1"/>
    <col min="6411" max="6656" width="9.140625" style="78"/>
    <col min="6657" max="6657" width="25.5703125" style="78" customWidth="1"/>
    <col min="6658" max="6662" width="11.7109375" style="78" customWidth="1"/>
    <col min="6663" max="6663" width="2.7109375" style="78" customWidth="1"/>
    <col min="6664" max="6664" width="1.28515625" style="78" customWidth="1"/>
    <col min="6665" max="6665" width="11.140625" style="78" customWidth="1"/>
    <col min="6666" max="6666" width="15.28515625" style="78" customWidth="1"/>
    <col min="6667" max="6912" width="9.140625" style="78"/>
    <col min="6913" max="6913" width="25.5703125" style="78" customWidth="1"/>
    <col min="6914" max="6918" width="11.7109375" style="78" customWidth="1"/>
    <col min="6919" max="6919" width="2.7109375" style="78" customWidth="1"/>
    <col min="6920" max="6920" width="1.28515625" style="78" customWidth="1"/>
    <col min="6921" max="6921" width="11.140625" style="78" customWidth="1"/>
    <col min="6922" max="6922" width="15.28515625" style="78" customWidth="1"/>
    <col min="6923" max="7168" width="9.140625" style="78"/>
    <col min="7169" max="7169" width="25.5703125" style="78" customWidth="1"/>
    <col min="7170" max="7174" width="11.7109375" style="78" customWidth="1"/>
    <col min="7175" max="7175" width="2.7109375" style="78" customWidth="1"/>
    <col min="7176" max="7176" width="1.28515625" style="78" customWidth="1"/>
    <col min="7177" max="7177" width="11.140625" style="78" customWidth="1"/>
    <col min="7178" max="7178" width="15.28515625" style="78" customWidth="1"/>
    <col min="7179" max="7424" width="9.140625" style="78"/>
    <col min="7425" max="7425" width="25.5703125" style="78" customWidth="1"/>
    <col min="7426" max="7430" width="11.7109375" style="78" customWidth="1"/>
    <col min="7431" max="7431" width="2.7109375" style="78" customWidth="1"/>
    <col min="7432" max="7432" width="1.28515625" style="78" customWidth="1"/>
    <col min="7433" max="7433" width="11.140625" style="78" customWidth="1"/>
    <col min="7434" max="7434" width="15.28515625" style="78" customWidth="1"/>
    <col min="7435" max="7680" width="9.140625" style="78"/>
    <col min="7681" max="7681" width="25.5703125" style="78" customWidth="1"/>
    <col min="7682" max="7686" width="11.7109375" style="78" customWidth="1"/>
    <col min="7687" max="7687" width="2.7109375" style="78" customWidth="1"/>
    <col min="7688" max="7688" width="1.28515625" style="78" customWidth="1"/>
    <col min="7689" max="7689" width="11.140625" style="78" customWidth="1"/>
    <col min="7690" max="7690" width="15.28515625" style="78" customWidth="1"/>
    <col min="7691" max="7936" width="9.140625" style="78"/>
    <col min="7937" max="7937" width="25.5703125" style="78" customWidth="1"/>
    <col min="7938" max="7942" width="11.7109375" style="78" customWidth="1"/>
    <col min="7943" max="7943" width="2.7109375" style="78" customWidth="1"/>
    <col min="7944" max="7944" width="1.28515625" style="78" customWidth="1"/>
    <col min="7945" max="7945" width="11.140625" style="78" customWidth="1"/>
    <col min="7946" max="7946" width="15.28515625" style="78" customWidth="1"/>
    <col min="7947" max="8192" width="9.140625" style="78"/>
    <col min="8193" max="8193" width="25.5703125" style="78" customWidth="1"/>
    <col min="8194" max="8198" width="11.7109375" style="78" customWidth="1"/>
    <col min="8199" max="8199" width="2.7109375" style="78" customWidth="1"/>
    <col min="8200" max="8200" width="1.28515625" style="78" customWidth="1"/>
    <col min="8201" max="8201" width="11.140625" style="78" customWidth="1"/>
    <col min="8202" max="8202" width="15.28515625" style="78" customWidth="1"/>
    <col min="8203" max="8448" width="9.140625" style="78"/>
    <col min="8449" max="8449" width="25.5703125" style="78" customWidth="1"/>
    <col min="8450" max="8454" width="11.7109375" style="78" customWidth="1"/>
    <col min="8455" max="8455" width="2.7109375" style="78" customWidth="1"/>
    <col min="8456" max="8456" width="1.28515625" style="78" customWidth="1"/>
    <col min="8457" max="8457" width="11.140625" style="78" customWidth="1"/>
    <col min="8458" max="8458" width="15.28515625" style="78" customWidth="1"/>
    <col min="8459" max="8704" width="9.140625" style="78"/>
    <col min="8705" max="8705" width="25.5703125" style="78" customWidth="1"/>
    <col min="8706" max="8710" width="11.7109375" style="78" customWidth="1"/>
    <col min="8711" max="8711" width="2.7109375" style="78" customWidth="1"/>
    <col min="8712" max="8712" width="1.28515625" style="78" customWidth="1"/>
    <col min="8713" max="8713" width="11.140625" style="78" customWidth="1"/>
    <col min="8714" max="8714" width="15.28515625" style="78" customWidth="1"/>
    <col min="8715" max="8960" width="9.140625" style="78"/>
    <col min="8961" max="8961" width="25.5703125" style="78" customWidth="1"/>
    <col min="8962" max="8966" width="11.7109375" style="78" customWidth="1"/>
    <col min="8967" max="8967" width="2.7109375" style="78" customWidth="1"/>
    <col min="8968" max="8968" width="1.28515625" style="78" customWidth="1"/>
    <col min="8969" max="8969" width="11.140625" style="78" customWidth="1"/>
    <col min="8970" max="8970" width="15.28515625" style="78" customWidth="1"/>
    <col min="8971" max="9216" width="9.140625" style="78"/>
    <col min="9217" max="9217" width="25.5703125" style="78" customWidth="1"/>
    <col min="9218" max="9222" width="11.7109375" style="78" customWidth="1"/>
    <col min="9223" max="9223" width="2.7109375" style="78" customWidth="1"/>
    <col min="9224" max="9224" width="1.28515625" style="78" customWidth="1"/>
    <col min="9225" max="9225" width="11.140625" style="78" customWidth="1"/>
    <col min="9226" max="9226" width="15.28515625" style="78" customWidth="1"/>
    <col min="9227" max="9472" width="9.140625" style="78"/>
    <col min="9473" max="9473" width="25.5703125" style="78" customWidth="1"/>
    <col min="9474" max="9478" width="11.7109375" style="78" customWidth="1"/>
    <col min="9479" max="9479" width="2.7109375" style="78" customWidth="1"/>
    <col min="9480" max="9480" width="1.28515625" style="78" customWidth="1"/>
    <col min="9481" max="9481" width="11.140625" style="78" customWidth="1"/>
    <col min="9482" max="9482" width="15.28515625" style="78" customWidth="1"/>
    <col min="9483" max="9728" width="9.140625" style="78"/>
    <col min="9729" max="9729" width="25.5703125" style="78" customWidth="1"/>
    <col min="9730" max="9734" width="11.7109375" style="78" customWidth="1"/>
    <col min="9735" max="9735" width="2.7109375" style="78" customWidth="1"/>
    <col min="9736" max="9736" width="1.28515625" style="78" customWidth="1"/>
    <col min="9737" max="9737" width="11.140625" style="78" customWidth="1"/>
    <col min="9738" max="9738" width="15.28515625" style="78" customWidth="1"/>
    <col min="9739" max="9984" width="9.140625" style="78"/>
    <col min="9985" max="9985" width="25.5703125" style="78" customWidth="1"/>
    <col min="9986" max="9990" width="11.7109375" style="78" customWidth="1"/>
    <col min="9991" max="9991" width="2.7109375" style="78" customWidth="1"/>
    <col min="9992" max="9992" width="1.28515625" style="78" customWidth="1"/>
    <col min="9993" max="9993" width="11.140625" style="78" customWidth="1"/>
    <col min="9994" max="9994" width="15.28515625" style="78" customWidth="1"/>
    <col min="9995" max="10240" width="9.140625" style="78"/>
    <col min="10241" max="10241" width="25.5703125" style="78" customWidth="1"/>
    <col min="10242" max="10246" width="11.7109375" style="78" customWidth="1"/>
    <col min="10247" max="10247" width="2.7109375" style="78" customWidth="1"/>
    <col min="10248" max="10248" width="1.28515625" style="78" customWidth="1"/>
    <col min="10249" max="10249" width="11.140625" style="78" customWidth="1"/>
    <col min="10250" max="10250" width="15.28515625" style="78" customWidth="1"/>
    <col min="10251" max="10496" width="9.140625" style="78"/>
    <col min="10497" max="10497" width="25.5703125" style="78" customWidth="1"/>
    <col min="10498" max="10502" width="11.7109375" style="78" customWidth="1"/>
    <col min="10503" max="10503" width="2.7109375" style="78" customWidth="1"/>
    <col min="10504" max="10504" width="1.28515625" style="78" customWidth="1"/>
    <col min="10505" max="10505" width="11.140625" style="78" customWidth="1"/>
    <col min="10506" max="10506" width="15.28515625" style="78" customWidth="1"/>
    <col min="10507" max="10752" width="9.140625" style="78"/>
    <col min="10753" max="10753" width="25.5703125" style="78" customWidth="1"/>
    <col min="10754" max="10758" width="11.7109375" style="78" customWidth="1"/>
    <col min="10759" max="10759" width="2.7109375" style="78" customWidth="1"/>
    <col min="10760" max="10760" width="1.28515625" style="78" customWidth="1"/>
    <col min="10761" max="10761" width="11.140625" style="78" customWidth="1"/>
    <col min="10762" max="10762" width="15.28515625" style="78" customWidth="1"/>
    <col min="10763" max="11008" width="9.140625" style="78"/>
    <col min="11009" max="11009" width="25.5703125" style="78" customWidth="1"/>
    <col min="11010" max="11014" width="11.7109375" style="78" customWidth="1"/>
    <col min="11015" max="11015" width="2.7109375" style="78" customWidth="1"/>
    <col min="11016" max="11016" width="1.28515625" style="78" customWidth="1"/>
    <col min="11017" max="11017" width="11.140625" style="78" customWidth="1"/>
    <col min="11018" max="11018" width="15.28515625" style="78" customWidth="1"/>
    <col min="11019" max="11264" width="9.140625" style="78"/>
    <col min="11265" max="11265" width="25.5703125" style="78" customWidth="1"/>
    <col min="11266" max="11270" width="11.7109375" style="78" customWidth="1"/>
    <col min="11271" max="11271" width="2.7109375" style="78" customWidth="1"/>
    <col min="11272" max="11272" width="1.28515625" style="78" customWidth="1"/>
    <col min="11273" max="11273" width="11.140625" style="78" customWidth="1"/>
    <col min="11274" max="11274" width="15.28515625" style="78" customWidth="1"/>
    <col min="11275" max="11520" width="9.140625" style="78"/>
    <col min="11521" max="11521" width="25.5703125" style="78" customWidth="1"/>
    <col min="11522" max="11526" width="11.7109375" style="78" customWidth="1"/>
    <col min="11527" max="11527" width="2.7109375" style="78" customWidth="1"/>
    <col min="11528" max="11528" width="1.28515625" style="78" customWidth="1"/>
    <col min="11529" max="11529" width="11.140625" style="78" customWidth="1"/>
    <col min="11530" max="11530" width="15.28515625" style="78" customWidth="1"/>
    <col min="11531" max="11776" width="9.140625" style="78"/>
    <col min="11777" max="11777" width="25.5703125" style="78" customWidth="1"/>
    <col min="11778" max="11782" width="11.7109375" style="78" customWidth="1"/>
    <col min="11783" max="11783" width="2.7109375" style="78" customWidth="1"/>
    <col min="11784" max="11784" width="1.28515625" style="78" customWidth="1"/>
    <col min="11785" max="11785" width="11.140625" style="78" customWidth="1"/>
    <col min="11786" max="11786" width="15.28515625" style="78" customWidth="1"/>
    <col min="11787" max="12032" width="9.140625" style="78"/>
    <col min="12033" max="12033" width="25.5703125" style="78" customWidth="1"/>
    <col min="12034" max="12038" width="11.7109375" style="78" customWidth="1"/>
    <col min="12039" max="12039" width="2.7109375" style="78" customWidth="1"/>
    <col min="12040" max="12040" width="1.28515625" style="78" customWidth="1"/>
    <col min="12041" max="12041" width="11.140625" style="78" customWidth="1"/>
    <col min="12042" max="12042" width="15.28515625" style="78" customWidth="1"/>
    <col min="12043" max="12288" width="9.140625" style="78"/>
    <col min="12289" max="12289" width="25.5703125" style="78" customWidth="1"/>
    <col min="12290" max="12294" width="11.7109375" style="78" customWidth="1"/>
    <col min="12295" max="12295" width="2.7109375" style="78" customWidth="1"/>
    <col min="12296" max="12296" width="1.28515625" style="78" customWidth="1"/>
    <col min="12297" max="12297" width="11.140625" style="78" customWidth="1"/>
    <col min="12298" max="12298" width="15.28515625" style="78" customWidth="1"/>
    <col min="12299" max="12544" width="9.140625" style="78"/>
    <col min="12545" max="12545" width="25.5703125" style="78" customWidth="1"/>
    <col min="12546" max="12550" width="11.7109375" style="78" customWidth="1"/>
    <col min="12551" max="12551" width="2.7109375" style="78" customWidth="1"/>
    <col min="12552" max="12552" width="1.28515625" style="78" customWidth="1"/>
    <col min="12553" max="12553" width="11.140625" style="78" customWidth="1"/>
    <col min="12554" max="12554" width="15.28515625" style="78" customWidth="1"/>
    <col min="12555" max="12800" width="9.140625" style="78"/>
    <col min="12801" max="12801" width="25.5703125" style="78" customWidth="1"/>
    <col min="12802" max="12806" width="11.7109375" style="78" customWidth="1"/>
    <col min="12807" max="12807" width="2.7109375" style="78" customWidth="1"/>
    <col min="12808" max="12808" width="1.28515625" style="78" customWidth="1"/>
    <col min="12809" max="12809" width="11.140625" style="78" customWidth="1"/>
    <col min="12810" max="12810" width="15.28515625" style="78" customWidth="1"/>
    <col min="12811" max="13056" width="9.140625" style="78"/>
    <col min="13057" max="13057" width="25.5703125" style="78" customWidth="1"/>
    <col min="13058" max="13062" width="11.7109375" style="78" customWidth="1"/>
    <col min="13063" max="13063" width="2.7109375" style="78" customWidth="1"/>
    <col min="13064" max="13064" width="1.28515625" style="78" customWidth="1"/>
    <col min="13065" max="13065" width="11.140625" style="78" customWidth="1"/>
    <col min="13066" max="13066" width="15.28515625" style="78" customWidth="1"/>
    <col min="13067" max="13312" width="9.140625" style="78"/>
    <col min="13313" max="13313" width="25.5703125" style="78" customWidth="1"/>
    <col min="13314" max="13318" width="11.7109375" style="78" customWidth="1"/>
    <col min="13319" max="13319" width="2.7109375" style="78" customWidth="1"/>
    <col min="13320" max="13320" width="1.28515625" style="78" customWidth="1"/>
    <col min="13321" max="13321" width="11.140625" style="78" customWidth="1"/>
    <col min="13322" max="13322" width="15.28515625" style="78" customWidth="1"/>
    <col min="13323" max="13568" width="9.140625" style="78"/>
    <col min="13569" max="13569" width="25.5703125" style="78" customWidth="1"/>
    <col min="13570" max="13574" width="11.7109375" style="78" customWidth="1"/>
    <col min="13575" max="13575" width="2.7109375" style="78" customWidth="1"/>
    <col min="13576" max="13576" width="1.28515625" style="78" customWidth="1"/>
    <col min="13577" max="13577" width="11.140625" style="78" customWidth="1"/>
    <col min="13578" max="13578" width="15.28515625" style="78" customWidth="1"/>
    <col min="13579" max="13824" width="9.140625" style="78"/>
    <col min="13825" max="13825" width="25.5703125" style="78" customWidth="1"/>
    <col min="13826" max="13830" width="11.7109375" style="78" customWidth="1"/>
    <col min="13831" max="13831" width="2.7109375" style="78" customWidth="1"/>
    <col min="13832" max="13832" width="1.28515625" style="78" customWidth="1"/>
    <col min="13833" max="13833" width="11.140625" style="78" customWidth="1"/>
    <col min="13834" max="13834" width="15.28515625" style="78" customWidth="1"/>
    <col min="13835" max="14080" width="9.140625" style="78"/>
    <col min="14081" max="14081" width="25.5703125" style="78" customWidth="1"/>
    <col min="14082" max="14086" width="11.7109375" style="78" customWidth="1"/>
    <col min="14087" max="14087" width="2.7109375" style="78" customWidth="1"/>
    <col min="14088" max="14088" width="1.28515625" style="78" customWidth="1"/>
    <col min="14089" max="14089" width="11.140625" style="78" customWidth="1"/>
    <col min="14090" max="14090" width="15.28515625" style="78" customWidth="1"/>
    <col min="14091" max="14336" width="9.140625" style="78"/>
    <col min="14337" max="14337" width="25.5703125" style="78" customWidth="1"/>
    <col min="14338" max="14342" width="11.7109375" style="78" customWidth="1"/>
    <col min="14343" max="14343" width="2.7109375" style="78" customWidth="1"/>
    <col min="14344" max="14344" width="1.28515625" style="78" customWidth="1"/>
    <col min="14345" max="14345" width="11.140625" style="78" customWidth="1"/>
    <col min="14346" max="14346" width="15.28515625" style="78" customWidth="1"/>
    <col min="14347" max="14592" width="9.140625" style="78"/>
    <col min="14593" max="14593" width="25.5703125" style="78" customWidth="1"/>
    <col min="14594" max="14598" width="11.7109375" style="78" customWidth="1"/>
    <col min="14599" max="14599" width="2.7109375" style="78" customWidth="1"/>
    <col min="14600" max="14600" width="1.28515625" style="78" customWidth="1"/>
    <col min="14601" max="14601" width="11.140625" style="78" customWidth="1"/>
    <col min="14602" max="14602" width="15.28515625" style="78" customWidth="1"/>
    <col min="14603" max="14848" width="9.140625" style="78"/>
    <col min="14849" max="14849" width="25.5703125" style="78" customWidth="1"/>
    <col min="14850" max="14854" width="11.7109375" style="78" customWidth="1"/>
    <col min="14855" max="14855" width="2.7109375" style="78" customWidth="1"/>
    <col min="14856" max="14856" width="1.28515625" style="78" customWidth="1"/>
    <col min="14857" max="14857" width="11.140625" style="78" customWidth="1"/>
    <col min="14858" max="14858" width="15.28515625" style="78" customWidth="1"/>
    <col min="14859" max="15104" width="9.140625" style="78"/>
    <col min="15105" max="15105" width="25.5703125" style="78" customWidth="1"/>
    <col min="15106" max="15110" width="11.7109375" style="78" customWidth="1"/>
    <col min="15111" max="15111" width="2.7109375" style="78" customWidth="1"/>
    <col min="15112" max="15112" width="1.28515625" style="78" customWidth="1"/>
    <col min="15113" max="15113" width="11.140625" style="78" customWidth="1"/>
    <col min="15114" max="15114" width="15.28515625" style="78" customWidth="1"/>
    <col min="15115" max="15360" width="9.140625" style="78"/>
    <col min="15361" max="15361" width="25.5703125" style="78" customWidth="1"/>
    <col min="15362" max="15366" width="11.7109375" style="78" customWidth="1"/>
    <col min="15367" max="15367" width="2.7109375" style="78" customWidth="1"/>
    <col min="15368" max="15368" width="1.28515625" style="78" customWidth="1"/>
    <col min="15369" max="15369" width="11.140625" style="78" customWidth="1"/>
    <col min="15370" max="15370" width="15.28515625" style="78" customWidth="1"/>
    <col min="15371" max="15616" width="9.140625" style="78"/>
    <col min="15617" max="15617" width="25.5703125" style="78" customWidth="1"/>
    <col min="15618" max="15622" width="11.7109375" style="78" customWidth="1"/>
    <col min="15623" max="15623" width="2.7109375" style="78" customWidth="1"/>
    <col min="15624" max="15624" width="1.28515625" style="78" customWidth="1"/>
    <col min="15625" max="15625" width="11.140625" style="78" customWidth="1"/>
    <col min="15626" max="15626" width="15.28515625" style="78" customWidth="1"/>
    <col min="15627" max="15872" width="9.140625" style="78"/>
    <col min="15873" max="15873" width="25.5703125" style="78" customWidth="1"/>
    <col min="15874" max="15878" width="11.7109375" style="78" customWidth="1"/>
    <col min="15879" max="15879" width="2.7109375" style="78" customWidth="1"/>
    <col min="15880" max="15880" width="1.28515625" style="78" customWidth="1"/>
    <col min="15881" max="15881" width="11.140625" style="78" customWidth="1"/>
    <col min="15882" max="15882" width="15.28515625" style="78" customWidth="1"/>
    <col min="15883" max="16128" width="9.140625" style="78"/>
    <col min="16129" max="16129" width="25.5703125" style="78" customWidth="1"/>
    <col min="16130" max="16134" width="11.7109375" style="78" customWidth="1"/>
    <col min="16135" max="16135" width="2.7109375" style="78" customWidth="1"/>
    <col min="16136" max="16136" width="1.28515625" style="78" customWidth="1"/>
    <col min="16137" max="16137" width="11.140625" style="78" customWidth="1"/>
    <col min="16138" max="16138" width="15.28515625" style="78" customWidth="1"/>
    <col min="16139" max="16384" width="9.140625" style="78"/>
  </cols>
  <sheetData>
    <row r="1" spans="1:15" s="2" customFormat="1" ht="15" x14ac:dyDescent="0.2">
      <c r="A1" s="119" t="s">
        <v>0</v>
      </c>
      <c r="B1" s="120"/>
      <c r="C1" s="120"/>
      <c r="D1" s="120"/>
      <c r="E1" s="120"/>
      <c r="F1" s="120"/>
      <c r="G1" s="121"/>
      <c r="H1" s="121"/>
      <c r="I1" s="121"/>
      <c r="J1" s="1"/>
    </row>
    <row r="2" spans="1:15" s="2" customFormat="1" ht="15.75" x14ac:dyDescent="0.2">
      <c r="A2" s="3"/>
      <c r="B2" s="4"/>
      <c r="C2" s="4"/>
      <c r="D2" s="4"/>
      <c r="E2" s="4"/>
      <c r="F2" s="4"/>
      <c r="G2" s="5"/>
      <c r="H2" s="5"/>
      <c r="I2" s="5"/>
      <c r="J2" s="1"/>
    </row>
    <row r="3" spans="1:15" s="8" customFormat="1" ht="15.75" x14ac:dyDescent="0.2">
      <c r="A3" s="122" t="s">
        <v>1</v>
      </c>
      <c r="B3" s="123"/>
      <c r="C3" s="123"/>
      <c r="D3" s="123"/>
      <c r="E3" s="123"/>
      <c r="F3" s="123"/>
      <c r="G3" s="123"/>
      <c r="H3" s="6"/>
      <c r="I3" s="6"/>
      <c r="J3" s="7"/>
    </row>
    <row r="4" spans="1:15" s="2" customFormat="1" ht="15.75" x14ac:dyDescent="0.2">
      <c r="A4" s="9" t="s">
        <v>2</v>
      </c>
      <c r="B4" s="10"/>
      <c r="C4" s="10"/>
      <c r="D4" s="10"/>
      <c r="E4" s="10"/>
      <c r="F4" s="10"/>
      <c r="G4" s="11"/>
      <c r="H4" s="11"/>
      <c r="I4" s="11"/>
      <c r="J4" s="1"/>
    </row>
    <row r="5" spans="1:15" s="14" customFormat="1" ht="18.75" x14ac:dyDescent="0.35">
      <c r="A5" s="124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3"/>
      <c r="J5" s="14">
        <v>1</v>
      </c>
      <c r="K5" s="15"/>
      <c r="L5" s="15"/>
      <c r="M5" s="15"/>
      <c r="N5" s="15"/>
      <c r="O5" s="15"/>
    </row>
    <row r="6" spans="1:15" s="14" customFormat="1" ht="15.75" x14ac:dyDescent="0.25">
      <c r="A6" s="125"/>
      <c r="B6" s="16"/>
      <c r="C6" s="16"/>
      <c r="D6" s="16"/>
      <c r="E6" s="16"/>
      <c r="F6" s="16"/>
      <c r="G6" s="13"/>
      <c r="J6" s="14">
        <v>1</v>
      </c>
      <c r="K6" s="17"/>
      <c r="L6" s="17"/>
      <c r="M6" s="17"/>
      <c r="N6" s="17"/>
      <c r="O6" s="17"/>
    </row>
    <row r="7" spans="1:15" s="14" customFormat="1" ht="15.75" hidden="1" x14ac:dyDescent="0.25">
      <c r="A7" s="18"/>
      <c r="B7" s="18"/>
      <c r="C7" s="18"/>
      <c r="D7" s="18"/>
      <c r="E7" s="18"/>
      <c r="F7" s="18"/>
      <c r="G7" s="13"/>
      <c r="J7" s="14">
        <v>1</v>
      </c>
      <c r="K7" s="15"/>
      <c r="L7" s="15"/>
      <c r="M7" s="15"/>
      <c r="N7" s="15"/>
      <c r="O7" s="15"/>
    </row>
    <row r="8" spans="1:15" s="14" customFormat="1" ht="15.75" x14ac:dyDescent="0.25">
      <c r="A8" s="19"/>
      <c r="B8" s="20"/>
      <c r="C8" s="20"/>
      <c r="D8" s="20"/>
      <c r="E8" s="20"/>
      <c r="F8" s="20"/>
      <c r="G8" s="13"/>
      <c r="J8" s="14">
        <v>1</v>
      </c>
      <c r="K8" s="15"/>
      <c r="L8" s="15"/>
      <c r="M8" s="15"/>
      <c r="N8" s="15"/>
      <c r="O8" s="15"/>
    </row>
    <row r="9" spans="1:15" s="14" customFormat="1" ht="21.75" customHeight="1" x14ac:dyDescent="0.25">
      <c r="A9" s="21" t="s">
        <v>9</v>
      </c>
      <c r="B9" s="22"/>
      <c r="C9" s="22"/>
      <c r="D9" s="22"/>
      <c r="E9" s="22"/>
      <c r="F9" s="22"/>
      <c r="G9" s="13"/>
      <c r="J9" s="14">
        <v>1</v>
      </c>
    </row>
    <row r="10" spans="1:15" s="23" customFormat="1" ht="18.75" customHeight="1" x14ac:dyDescent="0.2">
      <c r="A10" s="117" t="s">
        <v>10</v>
      </c>
      <c r="B10" s="118"/>
      <c r="C10" s="118"/>
      <c r="D10" s="118"/>
      <c r="E10" s="117" t="s">
        <v>11</v>
      </c>
      <c r="F10" s="101"/>
      <c r="G10" s="22"/>
      <c r="J10" s="14">
        <v>1</v>
      </c>
    </row>
    <row r="11" spans="1:15" s="23" customFormat="1" ht="31.5" customHeight="1" x14ac:dyDescent="0.2">
      <c r="A11" s="117" t="s">
        <v>12</v>
      </c>
      <c r="B11" s="118"/>
      <c r="C11" s="117" t="s">
        <v>13</v>
      </c>
      <c r="D11" s="118"/>
      <c r="E11" s="101"/>
      <c r="F11" s="101"/>
      <c r="G11" s="22"/>
      <c r="J11" s="14">
        <v>1</v>
      </c>
    </row>
    <row r="12" spans="1:15" s="23" customFormat="1" ht="27" customHeight="1" x14ac:dyDescent="0.2">
      <c r="A12" s="115" t="s">
        <v>14</v>
      </c>
      <c r="B12" s="116"/>
      <c r="C12" s="117">
        <v>1</v>
      </c>
      <c r="D12" s="118"/>
      <c r="E12" s="117">
        <f>B163</f>
        <v>368</v>
      </c>
      <c r="F12" s="101"/>
      <c r="G12" s="22"/>
      <c r="J12" s="14">
        <v>1</v>
      </c>
    </row>
    <row r="13" spans="1:15" s="23" customFormat="1" ht="27" hidden="1" customHeight="1" x14ac:dyDescent="0.2">
      <c r="A13" s="115" t="s">
        <v>15</v>
      </c>
      <c r="B13" s="116"/>
      <c r="C13" s="117"/>
      <c r="D13" s="118"/>
      <c r="E13" s="117">
        <f>B75</f>
        <v>2920</v>
      </c>
      <c r="F13" s="101"/>
      <c r="G13" s="22"/>
      <c r="J13" s="14">
        <f>C13</f>
        <v>0</v>
      </c>
    </row>
    <row r="14" spans="1:15" s="29" customFormat="1" ht="15.75" x14ac:dyDescent="0.25">
      <c r="A14" s="24"/>
      <c r="B14" s="14"/>
      <c r="C14" s="14"/>
      <c r="D14" s="25"/>
      <c r="E14" s="26"/>
      <c r="F14" s="13"/>
      <c r="G14" s="27"/>
      <c r="H14" s="28"/>
      <c r="J14" s="29">
        <v>1</v>
      </c>
    </row>
    <row r="15" spans="1:15" s="29" customFormat="1" ht="15.75" x14ac:dyDescent="0.25">
      <c r="A15" s="30" t="s">
        <v>16</v>
      </c>
      <c r="B15" s="31"/>
      <c r="C15" s="32"/>
      <c r="D15" s="32"/>
      <c r="E15" s="32"/>
      <c r="F15" s="13"/>
      <c r="G15" s="27"/>
      <c r="H15" s="28"/>
    </row>
    <row r="16" spans="1:15" s="29" customFormat="1" ht="15.75" x14ac:dyDescent="0.25">
      <c r="A16" s="30" t="s">
        <v>17</v>
      </c>
      <c r="B16" s="31"/>
      <c r="C16" s="32"/>
      <c r="D16" s="32"/>
      <c r="E16" s="32"/>
      <c r="F16" s="13"/>
      <c r="G16" s="27"/>
      <c r="H16" s="28"/>
    </row>
    <row r="17" spans="1:10" s="29" customFormat="1" ht="15.75" x14ac:dyDescent="0.25">
      <c r="A17" s="30" t="s">
        <v>18</v>
      </c>
      <c r="B17" s="30"/>
      <c r="C17" s="33">
        <v>8</v>
      </c>
      <c r="D17" s="32" t="s">
        <v>19</v>
      </c>
      <c r="E17" s="30"/>
      <c r="F17" s="13"/>
      <c r="G17" s="27"/>
      <c r="H17" s="28"/>
    </row>
    <row r="18" spans="1:10" s="29" customFormat="1" ht="15.75" x14ac:dyDescent="0.25">
      <c r="A18" s="30" t="s">
        <v>20</v>
      </c>
      <c r="B18" s="30"/>
      <c r="C18" s="33">
        <v>0.5</v>
      </c>
      <c r="D18" s="32" t="s">
        <v>19</v>
      </c>
      <c r="E18" s="30"/>
      <c r="F18" s="13"/>
      <c r="G18" s="27"/>
      <c r="H18" s="28"/>
    </row>
    <row r="19" spans="1:10" s="29" customFormat="1" ht="15.75" x14ac:dyDescent="0.25">
      <c r="A19" s="30" t="s">
        <v>21</v>
      </c>
      <c r="B19" s="30"/>
      <c r="C19" s="31">
        <v>4100</v>
      </c>
      <c r="D19" s="32" t="s">
        <v>22</v>
      </c>
      <c r="E19" s="30"/>
      <c r="F19" s="13"/>
      <c r="G19" s="27"/>
      <c r="H19" s="28"/>
    </row>
    <row r="20" spans="1:10" s="29" customFormat="1" ht="15.75" x14ac:dyDescent="0.25">
      <c r="A20" s="30" t="s">
        <v>23</v>
      </c>
      <c r="B20" s="30"/>
      <c r="C20" s="34">
        <f>+ROUND(C19/3600,3)</f>
        <v>1.139</v>
      </c>
      <c r="D20" s="32" t="s">
        <v>24</v>
      </c>
      <c r="E20" s="30"/>
      <c r="F20" s="13"/>
      <c r="G20" s="27"/>
      <c r="H20" s="28"/>
    </row>
    <row r="21" spans="1:10" s="29" customFormat="1" ht="15.75" x14ac:dyDescent="0.25">
      <c r="A21" s="30"/>
      <c r="B21" s="30"/>
      <c r="C21" s="34"/>
      <c r="D21" s="32"/>
      <c r="E21" s="30"/>
      <c r="F21" s="13"/>
      <c r="G21" s="27"/>
      <c r="H21" s="28"/>
    </row>
    <row r="22" spans="1:10" s="29" customFormat="1" ht="15.75" x14ac:dyDescent="0.25">
      <c r="A22" s="27" t="s">
        <v>25</v>
      </c>
      <c r="B22" s="35"/>
      <c r="C22" s="36"/>
      <c r="D22" s="36"/>
      <c r="E22" s="36"/>
      <c r="F22" s="27"/>
      <c r="G22" s="27"/>
      <c r="H22" s="27"/>
      <c r="I22" s="27"/>
      <c r="J22" s="37">
        <v>1</v>
      </c>
    </row>
    <row r="23" spans="1:10" s="29" customFormat="1" ht="18" customHeight="1" x14ac:dyDescent="0.25">
      <c r="A23" s="27" t="s">
        <v>26</v>
      </c>
      <c r="B23" s="35"/>
      <c r="C23" s="36"/>
      <c r="D23" s="36"/>
      <c r="E23" s="36"/>
      <c r="F23" s="27"/>
      <c r="G23" s="27"/>
      <c r="H23" s="27"/>
      <c r="I23" s="27"/>
      <c r="J23" s="37">
        <v>1</v>
      </c>
    </row>
    <row r="24" spans="1:10" s="29" customFormat="1" ht="18" customHeight="1" x14ac:dyDescent="0.25">
      <c r="A24" s="27" t="s">
        <v>27</v>
      </c>
      <c r="B24" s="27"/>
      <c r="C24" s="27"/>
      <c r="D24" s="27"/>
      <c r="E24" s="27"/>
      <c r="F24" s="27"/>
      <c r="G24" s="27"/>
      <c r="H24" s="27"/>
      <c r="I24" s="27"/>
      <c r="J24" s="37">
        <v>1</v>
      </c>
    </row>
    <row r="25" spans="1:10" s="39" customFormat="1" ht="18" customHeight="1" x14ac:dyDescent="0.25">
      <c r="A25" s="27" t="s">
        <v>28</v>
      </c>
      <c r="B25" s="27"/>
      <c r="C25" s="27"/>
      <c r="D25" s="27"/>
      <c r="E25" s="27"/>
      <c r="F25" s="27"/>
      <c r="G25" s="38"/>
      <c r="J25" s="39">
        <v>1</v>
      </c>
    </row>
    <row r="26" spans="1:10" s="39" customFormat="1" ht="18" customHeight="1" x14ac:dyDescent="0.25">
      <c r="A26" s="27" t="s">
        <v>29</v>
      </c>
      <c r="B26" s="27"/>
      <c r="C26" s="27"/>
      <c r="D26" s="27"/>
      <c r="E26" s="27"/>
      <c r="F26" s="27"/>
      <c r="G26" s="38"/>
      <c r="J26" s="39">
        <v>1</v>
      </c>
    </row>
    <row r="27" spans="1:10" s="45" customFormat="1" ht="15.75" x14ac:dyDescent="0.25">
      <c r="A27" s="27" t="s">
        <v>30</v>
      </c>
      <c r="B27" s="40"/>
      <c r="C27" s="41"/>
      <c r="D27" s="41"/>
      <c r="E27" s="42"/>
      <c r="F27" s="38"/>
      <c r="G27" s="43"/>
      <c r="H27" s="43"/>
      <c r="I27" s="43"/>
      <c r="J27" s="44">
        <v>1</v>
      </c>
    </row>
    <row r="28" spans="1:10" s="45" customFormat="1" ht="15.75" x14ac:dyDescent="0.25">
      <c r="A28" s="46" t="s">
        <v>31</v>
      </c>
      <c r="B28" s="40"/>
      <c r="C28" s="41"/>
      <c r="D28" s="41"/>
      <c r="E28" s="42"/>
      <c r="F28" s="38"/>
      <c r="G28" s="43"/>
      <c r="H28" s="43"/>
      <c r="I28" s="43"/>
      <c r="J28" s="44">
        <v>1</v>
      </c>
    </row>
    <row r="29" spans="1:10" s="45" customFormat="1" ht="15.75" x14ac:dyDescent="0.25">
      <c r="A29" s="47"/>
      <c r="B29" s="43"/>
      <c r="C29" s="43"/>
      <c r="D29" s="43"/>
      <c r="E29" s="43"/>
      <c r="F29" s="43"/>
      <c r="G29" s="43"/>
      <c r="H29" s="43"/>
      <c r="I29" s="43"/>
      <c r="J29" s="44">
        <v>1</v>
      </c>
    </row>
    <row r="30" spans="1:10" s="45" customFormat="1" ht="20.25" x14ac:dyDescent="0.35">
      <c r="A30" s="43" t="s">
        <v>32</v>
      </c>
      <c r="B30" s="43"/>
      <c r="C30" s="43"/>
      <c r="D30" s="43"/>
      <c r="E30" s="43"/>
      <c r="F30" s="43"/>
      <c r="G30" s="43"/>
      <c r="H30" s="43"/>
      <c r="I30" s="43"/>
      <c r="J30" s="44">
        <v>1</v>
      </c>
    </row>
    <row r="31" spans="1:10" s="45" customFormat="1" ht="15.75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4">
        <v>1</v>
      </c>
    </row>
    <row r="32" spans="1:10" s="45" customFormat="1" ht="24" x14ac:dyDescent="0.4">
      <c r="A32" s="112" t="s">
        <v>33</v>
      </c>
      <c r="B32" s="113"/>
      <c r="C32" s="113"/>
      <c r="D32" s="113"/>
      <c r="E32" s="113"/>
      <c r="F32" s="43"/>
      <c r="G32" s="43"/>
      <c r="H32" s="43"/>
      <c r="I32" s="43"/>
      <c r="J32" s="44">
        <v>1</v>
      </c>
    </row>
    <row r="33" spans="1:10" s="49" customFormat="1" ht="17.25" customHeight="1" x14ac:dyDescent="0.35">
      <c r="A33" s="43" t="s">
        <v>34</v>
      </c>
      <c r="B33" s="43"/>
      <c r="C33" s="43"/>
      <c r="D33" s="43"/>
      <c r="E33" s="43"/>
      <c r="F33" s="43"/>
      <c r="G33" s="48"/>
      <c r="J33" s="49">
        <v>1</v>
      </c>
    </row>
    <row r="34" spans="1:10" s="45" customFormat="1" ht="18.75" x14ac:dyDescent="0.35">
      <c r="A34" s="50" t="s">
        <v>35</v>
      </c>
      <c r="B34" s="43"/>
      <c r="C34" s="43"/>
      <c r="D34" s="43"/>
      <c r="E34" s="43"/>
      <c r="F34" s="43"/>
      <c r="G34" s="43"/>
      <c r="H34" s="43"/>
      <c r="I34" s="43"/>
      <c r="J34" s="44">
        <v>1</v>
      </c>
    </row>
    <row r="35" spans="1:10" s="45" customFormat="1" ht="15.75" x14ac:dyDescent="0.25">
      <c r="A35" s="51" t="s">
        <v>36</v>
      </c>
      <c r="B35" s="52"/>
      <c r="C35" s="53"/>
      <c r="D35" s="53"/>
      <c r="E35" s="53"/>
      <c r="F35" s="48"/>
      <c r="G35" s="43"/>
      <c r="H35" s="43"/>
      <c r="I35" s="43"/>
      <c r="J35" s="44">
        <v>1</v>
      </c>
    </row>
    <row r="36" spans="1:10" s="45" customFormat="1" ht="15.75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4">
        <v>1</v>
      </c>
    </row>
    <row r="37" spans="1:10" s="45" customFormat="1" ht="24" customHeight="1" x14ac:dyDescent="0.35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4">
        <v>1</v>
      </c>
    </row>
    <row r="38" spans="1:10" s="45" customFormat="1" ht="15.75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4">
        <v>1</v>
      </c>
    </row>
    <row r="39" spans="1:10" s="45" customFormat="1" ht="24" x14ac:dyDescent="0.4">
      <c r="A39" s="112" t="s">
        <v>38</v>
      </c>
      <c r="B39" s="113"/>
      <c r="C39" s="113"/>
      <c r="D39" s="43"/>
      <c r="E39" s="43"/>
      <c r="F39" s="43"/>
      <c r="G39" s="43"/>
      <c r="H39" s="43"/>
      <c r="I39" s="43"/>
      <c r="J39" s="44">
        <v>1</v>
      </c>
    </row>
    <row r="40" spans="1:10" s="45" customFormat="1" ht="15.75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4">
        <v>1</v>
      </c>
    </row>
    <row r="41" spans="1:10" s="45" customFormat="1" ht="17.25" customHeight="1" x14ac:dyDescent="0.25">
      <c r="A41" s="43" t="s">
        <v>39</v>
      </c>
      <c r="B41" s="43"/>
      <c r="C41" s="43"/>
      <c r="D41" s="43"/>
      <c r="E41" s="43"/>
      <c r="F41" s="43"/>
      <c r="G41" s="43"/>
      <c r="H41" s="43"/>
      <c r="I41" s="43"/>
      <c r="J41" s="44">
        <v>1</v>
      </c>
    </row>
    <row r="42" spans="1:10" s="45" customFormat="1" ht="15.75" x14ac:dyDescent="0.25">
      <c r="A42" s="54" t="s">
        <v>40</v>
      </c>
      <c r="B42" s="43"/>
      <c r="C42" s="43"/>
      <c r="D42" s="43"/>
      <c r="E42" s="43"/>
      <c r="F42" s="43"/>
      <c r="G42" s="43"/>
      <c r="H42" s="43"/>
      <c r="I42" s="43"/>
      <c r="J42" s="44">
        <v>1</v>
      </c>
    </row>
    <row r="43" spans="1:10" s="45" customFormat="1" ht="15.75" x14ac:dyDescent="0.25">
      <c r="A43" s="54"/>
      <c r="B43" s="43"/>
      <c r="C43" s="43"/>
      <c r="D43" s="43"/>
      <c r="E43" s="43"/>
      <c r="F43" s="43"/>
      <c r="G43" s="43"/>
      <c r="H43" s="43"/>
      <c r="I43" s="43"/>
      <c r="J43" s="44">
        <v>1</v>
      </c>
    </row>
    <row r="44" spans="1:10" s="45" customFormat="1" ht="27" customHeight="1" x14ac:dyDescent="0.35">
      <c r="A44" s="43" t="s">
        <v>41</v>
      </c>
      <c r="B44" s="43"/>
      <c r="C44" s="43"/>
      <c r="D44" s="43"/>
      <c r="E44" s="43"/>
      <c r="F44" s="43"/>
      <c r="G44" s="43"/>
      <c r="H44" s="43"/>
      <c r="I44" s="43"/>
      <c r="J44" s="44">
        <v>1</v>
      </c>
    </row>
    <row r="45" spans="1:10" s="29" customFormat="1" ht="15.75" x14ac:dyDescent="0.25">
      <c r="A45" s="43" t="s">
        <v>42</v>
      </c>
      <c r="B45" s="43"/>
      <c r="C45" s="43"/>
      <c r="D45" s="43"/>
      <c r="E45" s="43"/>
      <c r="F45" s="43"/>
      <c r="G45" s="27"/>
      <c r="H45" s="27"/>
      <c r="I45" s="27"/>
      <c r="J45" s="37">
        <v>1</v>
      </c>
    </row>
    <row r="46" spans="1:10" s="29" customFormat="1" ht="18.75" customHeight="1" x14ac:dyDescent="0.4">
      <c r="A46" s="112" t="s">
        <v>43</v>
      </c>
      <c r="B46" s="113"/>
      <c r="C46" s="113"/>
      <c r="D46" s="112"/>
      <c r="E46" s="113"/>
      <c r="F46" s="113"/>
      <c r="G46" s="27"/>
      <c r="H46" s="27"/>
      <c r="I46" s="27"/>
      <c r="J46" s="37">
        <v>1</v>
      </c>
    </row>
    <row r="47" spans="1:10" s="29" customFormat="1" ht="19.5" customHeight="1" x14ac:dyDescent="0.25">
      <c r="A47" s="27" t="s">
        <v>44</v>
      </c>
      <c r="B47" s="27"/>
      <c r="C47" s="27"/>
      <c r="D47" s="27"/>
      <c r="E47" s="27"/>
      <c r="F47" s="27"/>
      <c r="G47" s="27"/>
      <c r="H47" s="27"/>
      <c r="I47" s="27"/>
      <c r="J47" s="37">
        <v>1</v>
      </c>
    </row>
    <row r="48" spans="1:10" s="29" customFormat="1" ht="19.5" customHeight="1" x14ac:dyDescent="0.25">
      <c r="A48" s="27" t="s">
        <v>45</v>
      </c>
      <c r="B48" s="27"/>
      <c r="C48" s="27"/>
      <c r="D48" s="27"/>
      <c r="E48" s="27"/>
      <c r="F48" s="27"/>
      <c r="G48" s="27"/>
      <c r="H48" s="27"/>
      <c r="I48" s="27"/>
      <c r="J48" s="37">
        <v>1</v>
      </c>
    </row>
    <row r="49" spans="1:10" s="29" customFormat="1" ht="19.5" customHeight="1" x14ac:dyDescent="0.25">
      <c r="A49" s="55" t="s">
        <v>46</v>
      </c>
      <c r="B49" s="27"/>
      <c r="C49" s="27"/>
      <c r="D49" s="27"/>
      <c r="E49" s="27"/>
      <c r="F49" s="27"/>
      <c r="G49" s="27"/>
      <c r="H49" s="27"/>
      <c r="I49" s="27"/>
      <c r="J49" s="37">
        <v>1</v>
      </c>
    </row>
    <row r="50" spans="1:10" s="45" customFormat="1" ht="19.5" customHeight="1" x14ac:dyDescent="0.25">
      <c r="A50" s="55" t="s">
        <v>47</v>
      </c>
      <c r="B50" s="27"/>
      <c r="C50" s="27"/>
      <c r="D50" s="27"/>
      <c r="E50" s="27"/>
      <c r="F50" s="27"/>
      <c r="G50" s="43"/>
      <c r="H50" s="43"/>
      <c r="I50" s="43"/>
      <c r="J50" s="44">
        <v>1</v>
      </c>
    </row>
    <row r="51" spans="1:10" s="45" customFormat="1" ht="19.5" customHeight="1" x14ac:dyDescent="0.25">
      <c r="A51" s="55" t="s">
        <v>48</v>
      </c>
      <c r="B51" s="27"/>
      <c r="C51" s="27"/>
      <c r="D51" s="27"/>
      <c r="E51" s="27"/>
      <c r="F51" s="27"/>
      <c r="G51" s="43"/>
      <c r="H51" s="43"/>
      <c r="I51" s="43"/>
      <c r="J51" s="44">
        <v>1</v>
      </c>
    </row>
    <row r="52" spans="1:10" s="45" customFormat="1" ht="19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4">
        <v>1</v>
      </c>
    </row>
    <row r="53" spans="1:10" s="45" customFormat="1" ht="19.5" customHeight="1" x14ac:dyDescent="0.35">
      <c r="A53" s="43" t="s">
        <v>49</v>
      </c>
      <c r="B53" s="43"/>
      <c r="C53" s="43"/>
      <c r="D53" s="43"/>
      <c r="E53" s="43"/>
      <c r="F53" s="43"/>
      <c r="G53" s="43"/>
      <c r="H53" s="43"/>
      <c r="I53" s="43"/>
      <c r="J53" s="44">
        <v>1</v>
      </c>
    </row>
    <row r="54" spans="1:10" s="45" customFormat="1" ht="15.75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4">
        <v>1</v>
      </c>
    </row>
    <row r="55" spans="1:10" s="45" customFormat="1" ht="25.5" customHeight="1" x14ac:dyDescent="0.4">
      <c r="A55" s="112" t="s">
        <v>50</v>
      </c>
      <c r="B55" s="113"/>
      <c r="C55" s="113"/>
      <c r="D55" s="113"/>
      <c r="E55" s="113"/>
      <c r="F55" s="43"/>
      <c r="G55" s="43"/>
      <c r="H55" s="43"/>
      <c r="I55" s="43"/>
      <c r="J55" s="44">
        <v>1</v>
      </c>
    </row>
    <row r="56" spans="1:10" s="45" customFormat="1" ht="15.75" x14ac:dyDescent="0.25">
      <c r="A56" s="43" t="s">
        <v>51</v>
      </c>
      <c r="B56" s="43"/>
      <c r="C56" s="43"/>
      <c r="D56" s="43"/>
      <c r="E56" s="43"/>
      <c r="F56" s="43"/>
      <c r="G56" s="43"/>
      <c r="H56" s="43"/>
      <c r="I56" s="43"/>
      <c r="J56" s="44">
        <v>1</v>
      </c>
    </row>
    <row r="57" spans="1:10" s="45" customFormat="1" ht="15.75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4">
        <v>1</v>
      </c>
    </row>
    <row r="58" spans="1:10" s="45" customFormat="1" ht="21" customHeight="1" x14ac:dyDescent="0.35">
      <c r="A58" s="43" t="s">
        <v>52</v>
      </c>
      <c r="B58" s="43"/>
      <c r="C58" s="43"/>
      <c r="D58" s="43"/>
      <c r="E58" s="43"/>
      <c r="F58" s="43"/>
      <c r="G58" s="43"/>
      <c r="H58" s="43"/>
      <c r="I58" s="43"/>
      <c r="J58" s="44">
        <v>1</v>
      </c>
    </row>
    <row r="59" spans="1:10" s="45" customFormat="1" ht="15.75" x14ac:dyDescent="0.25">
      <c r="A59" s="43" t="s">
        <v>53</v>
      </c>
      <c r="B59" s="43"/>
      <c r="C59" s="43"/>
      <c r="D59" s="43"/>
      <c r="E59" s="43"/>
      <c r="F59" s="43"/>
      <c r="G59" s="43"/>
      <c r="H59" s="43"/>
      <c r="I59" s="43"/>
      <c r="J59" s="44">
        <v>1</v>
      </c>
    </row>
    <row r="60" spans="1:10" s="45" customFormat="1" ht="24" x14ac:dyDescent="0.4">
      <c r="A60" s="114" t="s">
        <v>54</v>
      </c>
      <c r="B60" s="113"/>
      <c r="C60" s="113"/>
      <c r="D60" s="43"/>
      <c r="E60" s="43"/>
      <c r="F60" s="43"/>
      <c r="G60" s="43"/>
      <c r="H60" s="43"/>
      <c r="I60" s="43"/>
      <c r="J60" s="44">
        <v>1</v>
      </c>
    </row>
    <row r="61" spans="1:10" s="45" customFormat="1" ht="15.75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4">
        <v>1</v>
      </c>
    </row>
    <row r="62" spans="1:10" s="45" customFormat="1" ht="15.75" x14ac:dyDescent="0.25">
      <c r="A62" s="43" t="s">
        <v>55</v>
      </c>
      <c r="B62" s="43"/>
      <c r="C62" s="43"/>
      <c r="D62" s="43"/>
      <c r="E62" s="43"/>
      <c r="F62" s="43"/>
      <c r="G62" s="43"/>
      <c r="H62" s="43"/>
      <c r="I62" s="43"/>
      <c r="J62" s="44">
        <v>1</v>
      </c>
    </row>
    <row r="63" spans="1:10" s="45" customFormat="1" ht="26.25" customHeight="1" x14ac:dyDescent="0.25">
      <c r="A63" s="43" t="s">
        <v>56</v>
      </c>
      <c r="B63" s="43"/>
      <c r="C63" s="43"/>
      <c r="D63" s="43"/>
      <c r="E63" s="43"/>
      <c r="F63" s="43"/>
      <c r="G63" s="43"/>
      <c r="H63" s="43"/>
      <c r="I63" s="43"/>
      <c r="J63" s="44">
        <v>1</v>
      </c>
    </row>
    <row r="64" spans="1:10" s="45" customFormat="1" ht="15.75" x14ac:dyDescent="0.25">
      <c r="A64" s="54" t="s">
        <v>40</v>
      </c>
      <c r="B64" s="43"/>
      <c r="C64" s="43"/>
      <c r="D64" s="43"/>
      <c r="E64" s="43"/>
      <c r="F64" s="43"/>
      <c r="G64" s="43"/>
      <c r="H64" s="43"/>
      <c r="I64" s="43"/>
      <c r="J64" s="44">
        <f>+C67</f>
        <v>600</v>
      </c>
    </row>
    <row r="65" spans="1:10" s="45" customFormat="1" ht="15.75" x14ac:dyDescent="0.25">
      <c r="A65" s="54"/>
      <c r="B65" s="43"/>
      <c r="C65" s="43"/>
      <c r="D65" s="43"/>
      <c r="E65" s="43"/>
      <c r="F65" s="43"/>
      <c r="G65" s="43"/>
      <c r="H65" s="43"/>
      <c r="I65" s="43"/>
      <c r="J65" s="44">
        <f>+J64</f>
        <v>600</v>
      </c>
    </row>
    <row r="66" spans="1:10" s="45" customFormat="1" ht="15.75" x14ac:dyDescent="0.25">
      <c r="A66" s="43" t="s">
        <v>57</v>
      </c>
      <c r="B66" s="56" t="s">
        <v>137</v>
      </c>
      <c r="C66" s="56"/>
      <c r="D66" s="56"/>
      <c r="E66" s="43"/>
      <c r="F66" s="43"/>
      <c r="G66" s="43"/>
      <c r="H66" s="43"/>
      <c r="I66" s="43"/>
      <c r="J66" s="44">
        <f>+J65</f>
        <v>600</v>
      </c>
    </row>
    <row r="67" spans="1:10" s="45" customFormat="1" ht="15.75" customHeight="1" x14ac:dyDescent="0.25">
      <c r="A67" s="43" t="s">
        <v>58</v>
      </c>
      <c r="B67" s="56"/>
      <c r="C67" s="56">
        <v>600</v>
      </c>
      <c r="D67" s="56" t="s">
        <v>59</v>
      </c>
      <c r="E67" s="43"/>
      <c r="F67" s="43"/>
      <c r="G67" s="43"/>
      <c r="H67" s="43"/>
      <c r="I67" s="43"/>
      <c r="J67" s="44">
        <f>+J66</f>
        <v>600</v>
      </c>
    </row>
    <row r="68" spans="1:10" s="45" customFormat="1" ht="15.75" customHeight="1" x14ac:dyDescent="0.25">
      <c r="A68" s="43" t="s">
        <v>60</v>
      </c>
      <c r="B68" s="57"/>
      <c r="C68" s="56" t="s">
        <v>61</v>
      </c>
      <c r="D68" s="56"/>
      <c r="E68" s="43"/>
      <c r="F68" s="43"/>
      <c r="I68" s="43"/>
      <c r="J68" s="44">
        <f>+J67</f>
        <v>600</v>
      </c>
    </row>
    <row r="69" spans="1:10" s="45" customFormat="1" ht="15.75" hidden="1" customHeight="1" x14ac:dyDescent="0.25">
      <c r="A69" s="43" t="s">
        <v>62</v>
      </c>
      <c r="C69" s="43"/>
      <c r="D69" s="43" t="s">
        <v>63</v>
      </c>
      <c r="E69" s="43"/>
      <c r="F69" s="43"/>
      <c r="G69" s="43"/>
      <c r="H69" s="43"/>
      <c r="I69" s="43"/>
      <c r="J69" s="44">
        <f>C69</f>
        <v>0</v>
      </c>
    </row>
    <row r="70" spans="1:10" s="45" customFormat="1" ht="15.75" x14ac:dyDescent="0.25">
      <c r="A70" s="43" t="s">
        <v>64</v>
      </c>
      <c r="B70" s="57"/>
      <c r="C70" s="57"/>
      <c r="D70" s="56"/>
      <c r="E70" s="43"/>
      <c r="G70" s="43">
        <v>1</v>
      </c>
      <c r="H70" s="43" t="s">
        <v>65</v>
      </c>
      <c r="I70" s="43"/>
      <c r="J70" s="44">
        <f>+J66</f>
        <v>600</v>
      </c>
    </row>
    <row r="71" spans="1:10" s="45" customFormat="1" ht="15.75" x14ac:dyDescent="0.25">
      <c r="A71" s="43"/>
      <c r="B71" s="57"/>
      <c r="C71" s="57"/>
      <c r="D71" s="56"/>
      <c r="E71" s="43"/>
      <c r="G71" s="43"/>
      <c r="H71" s="43"/>
      <c r="I71" s="43"/>
      <c r="J71" s="44">
        <f t="shared" ref="J71:J78" si="0">+J70</f>
        <v>600</v>
      </c>
    </row>
    <row r="72" spans="1:10" s="45" customFormat="1" ht="15.75" x14ac:dyDescent="0.25">
      <c r="A72" s="43" t="s">
        <v>66</v>
      </c>
      <c r="B72" s="56"/>
      <c r="C72" s="56"/>
      <c r="D72" s="56"/>
      <c r="E72" s="43"/>
      <c r="F72" s="43"/>
      <c r="G72" s="43"/>
      <c r="H72" s="43"/>
      <c r="I72" s="43"/>
      <c r="J72" s="44">
        <f t="shared" si="0"/>
        <v>600</v>
      </c>
    </row>
    <row r="73" spans="1:10" s="45" customFormat="1" ht="15.75" x14ac:dyDescent="0.25">
      <c r="A73" s="43" t="s">
        <v>67</v>
      </c>
      <c r="B73" s="56">
        <v>365</v>
      </c>
      <c r="C73" s="56" t="s">
        <v>68</v>
      </c>
      <c r="D73" s="56"/>
      <c r="E73" s="43"/>
      <c r="F73" s="43"/>
      <c r="G73" s="43"/>
      <c r="H73" s="43"/>
      <c r="I73" s="43"/>
      <c r="J73" s="44">
        <f t="shared" si="0"/>
        <v>600</v>
      </c>
    </row>
    <row r="74" spans="1:10" s="45" customFormat="1" ht="15.75" x14ac:dyDescent="0.25">
      <c r="A74" s="43" t="s">
        <v>69</v>
      </c>
      <c r="B74" s="56">
        <v>8</v>
      </c>
      <c r="C74" s="56" t="s">
        <v>70</v>
      </c>
      <c r="D74" s="56"/>
      <c r="E74" s="43"/>
      <c r="F74" s="43"/>
      <c r="G74" s="43"/>
      <c r="H74" s="43"/>
      <c r="I74" s="43"/>
      <c r="J74" s="44">
        <f t="shared" si="0"/>
        <v>600</v>
      </c>
    </row>
    <row r="75" spans="1:10" s="45" customFormat="1" ht="15.75" x14ac:dyDescent="0.25">
      <c r="A75" s="43" t="s">
        <v>67</v>
      </c>
      <c r="B75" s="43">
        <f>+B73*B74</f>
        <v>2920</v>
      </c>
      <c r="C75" s="43" t="s">
        <v>71</v>
      </c>
      <c r="D75" s="43"/>
      <c r="E75" s="43"/>
      <c r="F75" s="43"/>
      <c r="G75" s="43"/>
      <c r="H75" s="43"/>
      <c r="I75" s="43"/>
      <c r="J75" s="44">
        <f t="shared" si="0"/>
        <v>600</v>
      </c>
    </row>
    <row r="76" spans="1:10" s="45" customFormat="1" ht="15.75" x14ac:dyDescent="0.25">
      <c r="A76" s="43" t="s">
        <v>72</v>
      </c>
      <c r="B76" s="43"/>
      <c r="C76" s="43"/>
      <c r="D76" s="43"/>
      <c r="E76" s="43"/>
      <c r="F76" s="43"/>
      <c r="G76" s="43"/>
      <c r="H76" s="43"/>
      <c r="I76" s="43"/>
      <c r="J76" s="44">
        <f t="shared" si="0"/>
        <v>600</v>
      </c>
    </row>
    <row r="77" spans="1:10" s="45" customFormat="1" ht="15.75" x14ac:dyDescent="0.25">
      <c r="A77" s="43" t="s">
        <v>67</v>
      </c>
      <c r="B77" s="43">
        <f>+B73</f>
        <v>365</v>
      </c>
      <c r="C77" s="43" t="s">
        <v>68</v>
      </c>
      <c r="D77" s="43"/>
      <c r="E77" s="43"/>
      <c r="F77" s="43"/>
      <c r="G77" s="43"/>
      <c r="H77" s="43"/>
      <c r="I77" s="43"/>
      <c r="J77" s="44">
        <f t="shared" si="0"/>
        <v>600</v>
      </c>
    </row>
    <row r="78" spans="1:10" s="45" customFormat="1" ht="15.75" customHeight="1" x14ac:dyDescent="0.25">
      <c r="A78" s="43" t="s">
        <v>69</v>
      </c>
      <c r="B78" s="43">
        <v>2</v>
      </c>
      <c r="C78" s="43" t="s">
        <v>70</v>
      </c>
      <c r="D78" s="43"/>
      <c r="E78" s="43"/>
      <c r="F78" s="43"/>
      <c r="G78" s="43"/>
      <c r="H78" s="43"/>
      <c r="I78" s="43"/>
      <c r="J78" s="44">
        <f t="shared" si="0"/>
        <v>600</v>
      </c>
    </row>
    <row r="79" spans="1:10" s="45" customFormat="1" ht="15.75" x14ac:dyDescent="0.25">
      <c r="A79" s="43" t="s">
        <v>67</v>
      </c>
      <c r="B79" s="43">
        <f>+B77*B78</f>
        <v>730</v>
      </c>
      <c r="C79" s="43" t="s">
        <v>71</v>
      </c>
      <c r="D79" s="43"/>
      <c r="E79" s="43"/>
      <c r="F79" s="43"/>
      <c r="G79" s="43"/>
      <c r="H79" s="43"/>
      <c r="I79" s="43"/>
      <c r="J79" s="44">
        <f>+J78</f>
        <v>600</v>
      </c>
    </row>
    <row r="80" spans="1:10" s="45" customFormat="1" ht="15.75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4">
        <f>+J79</f>
        <v>600</v>
      </c>
    </row>
    <row r="81" spans="1:11" s="45" customFormat="1" ht="15.75" hidden="1" x14ac:dyDescent="0.25">
      <c r="A81" s="43" t="s">
        <v>73</v>
      </c>
      <c r="B81" s="43"/>
      <c r="C81" s="43"/>
      <c r="D81" s="43"/>
      <c r="E81" s="43"/>
      <c r="F81" s="43"/>
      <c r="G81" s="43"/>
      <c r="H81" s="43"/>
      <c r="I81" s="43"/>
      <c r="J81" s="44">
        <f>+B83</f>
        <v>0</v>
      </c>
    </row>
    <row r="82" spans="1:11" s="45" customFormat="1" ht="18.75" hidden="1" x14ac:dyDescent="0.35">
      <c r="A82" s="58" t="s">
        <v>74</v>
      </c>
      <c r="B82" s="54">
        <f>+C67</f>
        <v>600</v>
      </c>
      <c r="C82" s="43" t="s">
        <v>75</v>
      </c>
      <c r="D82" s="43"/>
      <c r="E82" s="43"/>
      <c r="F82" s="43"/>
      <c r="G82" s="43"/>
      <c r="H82" s="43"/>
      <c r="I82" s="43"/>
      <c r="J82" s="44">
        <f>+J81</f>
        <v>0</v>
      </c>
      <c r="K82" s="45">
        <f>0.4*B82*B83/100000</f>
        <v>0</v>
      </c>
    </row>
    <row r="83" spans="1:11" s="45" customFormat="1" ht="18.75" hidden="1" customHeight="1" x14ac:dyDescent="0.35">
      <c r="A83" s="58" t="s">
        <v>76</v>
      </c>
      <c r="B83" s="59"/>
      <c r="C83" s="43" t="s">
        <v>77</v>
      </c>
      <c r="D83" s="43"/>
      <c r="E83" s="43"/>
      <c r="F83" s="43"/>
      <c r="G83" s="43"/>
      <c r="H83" s="43"/>
      <c r="I83" s="43"/>
      <c r="J83" s="44">
        <f>+J82</f>
        <v>0</v>
      </c>
    </row>
    <row r="84" spans="1:11" s="45" customFormat="1" ht="20.25" hidden="1" x14ac:dyDescent="0.35">
      <c r="A84" s="60" t="s">
        <v>78</v>
      </c>
      <c r="B84" s="58" t="s">
        <v>79</v>
      </c>
      <c r="C84" s="54" t="str">
        <f>+"0.4 * "&amp;TEXT(B82,"0.0")&amp;" * "&amp;TEXT(B83,"0.0")&amp;" /100000 = "&amp;TEXT(0.4*B82*B83/100000,"0.0000000")&amp;" т/г"</f>
        <v>0.4 * 600.0 * 0.0 /100000 = 0.0000000 т/г</v>
      </c>
      <c r="D84" s="43"/>
      <c r="E84" s="43"/>
      <c r="F84" s="43"/>
      <c r="G84" s="43"/>
      <c r="H84" s="43"/>
      <c r="I84" s="43"/>
      <c r="J84" s="44">
        <f>+J83</f>
        <v>0</v>
      </c>
    </row>
    <row r="85" spans="1:11" s="45" customFormat="1" ht="15.75" hidden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4">
        <f>+J84</f>
        <v>0</v>
      </c>
    </row>
    <row r="86" spans="1:11" s="45" customFormat="1" ht="15.75" x14ac:dyDescent="0.25">
      <c r="A86" s="43" t="s">
        <v>80</v>
      </c>
      <c r="B86" s="43"/>
      <c r="C86" s="43"/>
      <c r="D86" s="43"/>
      <c r="E86" s="43"/>
      <c r="F86" s="43"/>
      <c r="G86" s="43"/>
      <c r="H86" s="43"/>
      <c r="I86" s="43"/>
      <c r="J86" s="44">
        <f>+B90</f>
        <v>600</v>
      </c>
    </row>
    <row r="87" spans="1:11" s="45" customFormat="1" ht="18.75" x14ac:dyDescent="0.35">
      <c r="A87" s="58" t="s">
        <v>81</v>
      </c>
      <c r="B87" s="56">
        <v>43</v>
      </c>
      <c r="C87" s="43" t="s">
        <v>82</v>
      </c>
      <c r="D87" s="43"/>
      <c r="E87" s="43"/>
      <c r="F87" s="43"/>
      <c r="G87" s="43"/>
      <c r="H87" s="43"/>
      <c r="I87" s="43"/>
      <c r="J87" s="44">
        <f t="shared" ref="J87:J93" si="1">+J86</f>
        <v>600</v>
      </c>
    </row>
    <row r="88" spans="1:11" s="45" customFormat="1" ht="18.75" x14ac:dyDescent="0.35">
      <c r="A88" s="58" t="s">
        <v>83</v>
      </c>
      <c r="B88" s="43">
        <v>25</v>
      </c>
      <c r="C88" s="43" t="s">
        <v>82</v>
      </c>
      <c r="D88" s="43"/>
      <c r="E88" s="43"/>
      <c r="F88" s="43"/>
      <c r="G88" s="43"/>
      <c r="H88" s="43"/>
      <c r="I88" s="43"/>
      <c r="J88" s="44">
        <f t="shared" si="1"/>
        <v>600</v>
      </c>
    </row>
    <row r="89" spans="1:11" s="45" customFormat="1" ht="18.75" x14ac:dyDescent="0.35">
      <c r="A89" s="58" t="s">
        <v>84</v>
      </c>
      <c r="B89" s="43">
        <v>75</v>
      </c>
      <c r="C89" s="43" t="s">
        <v>82</v>
      </c>
      <c r="D89" s="43"/>
      <c r="E89" s="43"/>
      <c r="F89" s="43"/>
      <c r="G89" s="43"/>
      <c r="H89" s="43"/>
      <c r="I89" s="43"/>
      <c r="J89" s="44">
        <f>B87*(B88+B89)*B90/10000000</f>
        <v>0.25800000000000001</v>
      </c>
    </row>
    <row r="90" spans="1:11" s="45" customFormat="1" ht="20.25" customHeight="1" x14ac:dyDescent="0.35">
      <c r="A90" s="58" t="s">
        <v>74</v>
      </c>
      <c r="B90" s="43">
        <f>+C67-K82*1000</f>
        <v>600</v>
      </c>
      <c r="C90" s="43" t="s">
        <v>75</v>
      </c>
      <c r="D90" s="43"/>
      <c r="E90" s="43"/>
      <c r="F90" s="43"/>
      <c r="G90" s="43"/>
      <c r="H90" s="43"/>
      <c r="I90" s="43"/>
      <c r="J90" s="44">
        <f t="shared" si="1"/>
        <v>0.25800000000000001</v>
      </c>
    </row>
    <row r="91" spans="1:11" s="45" customFormat="1" ht="20.25" x14ac:dyDescent="0.35">
      <c r="A91" s="60" t="s">
        <v>85</v>
      </c>
      <c r="B91" s="58" t="s">
        <v>86</v>
      </c>
      <c r="C91" s="54" t="str">
        <f>+TEXT(B90,"0.0")&amp;" * "&amp;TEXT(B87,"0.0")&amp;" * ("&amp;TEXT(B88,"0.0")&amp;" + "&amp;TEXT(B89,"0.0")&amp;") / 10000000 = "&amp;TEXT(B87*(B88+B89)*B90/10000000,"0.000000")&amp;" т/г"</f>
        <v>600.0 * 43.0 * (25.0 + 75.0) / 10000000 = 0.258000 т/г</v>
      </c>
      <c r="D91" s="43"/>
      <c r="E91" s="43"/>
      <c r="F91" s="43"/>
      <c r="G91" s="43"/>
      <c r="H91" s="43"/>
      <c r="I91" s="43"/>
      <c r="J91" s="44">
        <f t="shared" si="1"/>
        <v>0.25800000000000001</v>
      </c>
    </row>
    <row r="92" spans="1:11" s="45" customFormat="1" ht="15.7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4">
        <f t="shared" si="1"/>
        <v>0.25800000000000001</v>
      </c>
    </row>
    <row r="93" spans="1:11" s="45" customFormat="1" ht="15.75" x14ac:dyDescent="0.25">
      <c r="A93" s="43" t="s">
        <v>87</v>
      </c>
      <c r="B93" s="43"/>
      <c r="C93" s="43"/>
      <c r="D93" s="43"/>
      <c r="E93" s="43"/>
      <c r="F93" s="43"/>
      <c r="G93" s="43"/>
      <c r="H93" s="43"/>
      <c r="I93" s="43"/>
      <c r="J93" s="44">
        <f t="shared" si="1"/>
        <v>0.25800000000000001</v>
      </c>
    </row>
    <row r="94" spans="1:11" s="45" customFormat="1" ht="15.75" hidden="1" x14ac:dyDescent="0.25">
      <c r="A94" s="61" t="s">
        <v>88</v>
      </c>
      <c r="B94" s="62" t="s">
        <v>89</v>
      </c>
      <c r="C94" s="63">
        <v>0</v>
      </c>
      <c r="D94" s="43" t="s">
        <v>82</v>
      </c>
      <c r="E94" s="43"/>
      <c r="F94" s="43"/>
      <c r="G94" s="43"/>
      <c r="H94" s="43"/>
      <c r="I94" s="43"/>
      <c r="J94" s="44">
        <f>+C94</f>
        <v>0</v>
      </c>
    </row>
    <row r="95" spans="1:11" s="45" customFormat="1" ht="15.75" hidden="1" x14ac:dyDescent="0.25">
      <c r="A95" s="60"/>
      <c r="B95" s="58" t="s">
        <v>90</v>
      </c>
      <c r="C95" s="54" t="str">
        <f>+TEXT(J$89,"0.0000")&amp;" * "&amp;TEXT(C94,"0.000")&amp;" / 100 = "&amp;TEXT(J$89*C94/100,"0.000000")&amp;" т/г"</f>
        <v>0.2580 * 0.000 / 100 = 0.000000 т/г</v>
      </c>
      <c r="D95" s="43"/>
      <c r="E95" s="43"/>
      <c r="F95" s="43"/>
      <c r="G95" s="43"/>
      <c r="H95" s="43"/>
      <c r="I95" s="43"/>
      <c r="J95" s="44">
        <f>+C94</f>
        <v>0</v>
      </c>
    </row>
    <row r="96" spans="1:11" s="45" customFormat="1" ht="15.75" hidden="1" x14ac:dyDescent="0.25">
      <c r="A96" s="61" t="s">
        <v>91</v>
      </c>
      <c r="B96" s="62" t="s">
        <v>89</v>
      </c>
      <c r="C96" s="63">
        <v>0</v>
      </c>
      <c r="D96" s="43" t="s">
        <v>82</v>
      </c>
      <c r="E96" s="43"/>
      <c r="F96" s="43"/>
      <c r="G96" s="43"/>
      <c r="H96" s="43"/>
      <c r="I96" s="43"/>
      <c r="J96" s="44">
        <f>+C96</f>
        <v>0</v>
      </c>
    </row>
    <row r="97" spans="1:10" s="45" customFormat="1" ht="15.75" hidden="1" x14ac:dyDescent="0.25">
      <c r="A97" s="60"/>
      <c r="B97" s="58" t="s">
        <v>90</v>
      </c>
      <c r="C97" s="54" t="str">
        <f>+TEXT(J$89,"0.0000")&amp;" * "&amp;TEXT(C96,"0.000")&amp;" / 100 = "&amp;TEXT(J$89*C96/100,"0.000000")&amp;" т/г"</f>
        <v>0.2580 * 0.000 / 100 = 0.000000 т/г</v>
      </c>
      <c r="D97" s="43"/>
      <c r="E97" s="43"/>
      <c r="F97" s="43"/>
      <c r="G97" s="43"/>
      <c r="H97" s="43"/>
      <c r="I97" s="43"/>
      <c r="J97" s="44">
        <f>+C96</f>
        <v>0</v>
      </c>
    </row>
    <row r="98" spans="1:10" s="45" customFormat="1" ht="15.75" hidden="1" x14ac:dyDescent="0.25">
      <c r="A98" s="61" t="s">
        <v>92</v>
      </c>
      <c r="B98" s="62" t="s">
        <v>89</v>
      </c>
      <c r="C98" s="63">
        <v>0</v>
      </c>
      <c r="D98" s="43" t="s">
        <v>82</v>
      </c>
      <c r="E98" s="43"/>
      <c r="F98" s="43"/>
      <c r="G98" s="43"/>
      <c r="H98" s="43"/>
      <c r="I98" s="43"/>
      <c r="J98" s="44">
        <f>+C98</f>
        <v>0</v>
      </c>
    </row>
    <row r="99" spans="1:10" s="45" customFormat="1" ht="15.75" hidden="1" x14ac:dyDescent="0.25">
      <c r="A99" s="60"/>
      <c r="B99" s="58" t="s">
        <v>90</v>
      </c>
      <c r="C99" s="54" t="str">
        <f>+TEXT(J$89,"0.0000")&amp;" * "&amp;TEXT(C98,"0.000")&amp;" / 100 = "&amp;TEXT(J$89*C98/100,"0.000000")&amp;" т/г"</f>
        <v>0.2580 * 0.000 / 100 = 0.000000 т/г</v>
      </c>
      <c r="D99" s="43"/>
      <c r="E99" s="43"/>
      <c r="F99" s="43"/>
      <c r="G99" s="43"/>
      <c r="H99" s="43"/>
      <c r="I99" s="43"/>
      <c r="J99" s="44">
        <f>+C98</f>
        <v>0</v>
      </c>
    </row>
    <row r="100" spans="1:10" s="45" customFormat="1" ht="15.75" hidden="1" x14ac:dyDescent="0.25">
      <c r="A100" s="61" t="s">
        <v>93</v>
      </c>
      <c r="B100" s="62" t="s">
        <v>89</v>
      </c>
      <c r="C100" s="63">
        <v>0</v>
      </c>
      <c r="D100" s="43" t="s">
        <v>82</v>
      </c>
      <c r="E100" s="43"/>
      <c r="F100" s="43"/>
      <c r="G100" s="43"/>
      <c r="H100" s="43"/>
      <c r="I100" s="43"/>
      <c r="J100" s="44">
        <f>+C100</f>
        <v>0</v>
      </c>
    </row>
    <row r="101" spans="1:10" s="45" customFormat="1" ht="15.75" hidden="1" x14ac:dyDescent="0.25">
      <c r="A101" s="60"/>
      <c r="B101" s="58" t="s">
        <v>90</v>
      </c>
      <c r="C101" s="54" t="str">
        <f>+TEXT(J$89,"0.0000")&amp;" * "&amp;TEXT(C100,"0.000")&amp;" / 100 = "&amp;TEXT(J$89*C100/100,"0.000000")&amp;" т/г"</f>
        <v>0.2580 * 0.000 / 100 = 0.000000 т/г</v>
      </c>
      <c r="D101" s="43"/>
      <c r="E101" s="43"/>
      <c r="F101" s="43"/>
      <c r="G101" s="43"/>
      <c r="H101" s="43"/>
      <c r="I101" s="43"/>
      <c r="J101" s="44">
        <f>+C100</f>
        <v>0</v>
      </c>
    </row>
    <row r="102" spans="1:10" s="45" customFormat="1" ht="15.75" hidden="1" x14ac:dyDescent="0.25">
      <c r="A102" s="61" t="s">
        <v>94</v>
      </c>
      <c r="B102" s="62" t="s">
        <v>89</v>
      </c>
      <c r="C102" s="63">
        <v>0</v>
      </c>
      <c r="D102" s="43" t="s">
        <v>82</v>
      </c>
      <c r="E102" s="43"/>
      <c r="F102" s="43"/>
      <c r="G102" s="43"/>
      <c r="H102" s="43"/>
      <c r="I102" s="43"/>
      <c r="J102" s="44">
        <f>+C102</f>
        <v>0</v>
      </c>
    </row>
    <row r="103" spans="1:10" s="45" customFormat="1" ht="15.75" hidden="1" x14ac:dyDescent="0.25">
      <c r="A103" s="60"/>
      <c r="B103" s="58" t="s">
        <v>90</v>
      </c>
      <c r="C103" s="54" t="str">
        <f>+TEXT(J$89,"0.0000")&amp;" * "&amp;TEXT(C102,"0.000")&amp;" / 100 = "&amp;TEXT(J$89*C102/100,"0.000000")&amp;" т/г"</f>
        <v>0.2580 * 0.000 / 100 = 0.000000 т/г</v>
      </c>
      <c r="D103" s="43"/>
      <c r="E103" s="43"/>
      <c r="F103" s="43"/>
      <c r="G103" s="43"/>
      <c r="H103" s="43"/>
      <c r="I103" s="43"/>
      <c r="J103" s="44">
        <f>+C102</f>
        <v>0</v>
      </c>
    </row>
    <row r="104" spans="1:10" s="45" customFormat="1" ht="15.75" hidden="1" x14ac:dyDescent="0.25">
      <c r="A104" s="61" t="s">
        <v>95</v>
      </c>
      <c r="B104" s="62" t="s">
        <v>89</v>
      </c>
      <c r="C104" s="63">
        <v>0</v>
      </c>
      <c r="D104" s="43" t="s">
        <v>82</v>
      </c>
      <c r="E104" s="43"/>
      <c r="F104" s="43"/>
      <c r="G104" s="43"/>
      <c r="H104" s="43"/>
      <c r="I104" s="43"/>
      <c r="J104" s="44">
        <f>+C104</f>
        <v>0</v>
      </c>
    </row>
    <row r="105" spans="1:10" s="45" customFormat="1" ht="15.75" hidden="1" x14ac:dyDescent="0.25">
      <c r="A105" s="60"/>
      <c r="B105" s="58" t="s">
        <v>90</v>
      </c>
      <c r="C105" s="54" t="str">
        <f>+TEXT(J$89,"0.0000")&amp;" * "&amp;TEXT(C104,"0.000")&amp;" / 100 = "&amp;TEXT(J$89*C104/100,"0.000000")&amp;" т/г"</f>
        <v>0.2580 * 0.000 / 100 = 0.000000 т/г</v>
      </c>
      <c r="D105" s="43"/>
      <c r="E105" s="43"/>
      <c r="F105" s="43"/>
      <c r="G105" s="43"/>
      <c r="H105" s="43"/>
      <c r="I105" s="43"/>
      <c r="J105" s="44">
        <f>+C104</f>
        <v>0</v>
      </c>
    </row>
    <row r="106" spans="1:10" s="45" customFormat="1" ht="15.75" x14ac:dyDescent="0.25">
      <c r="A106" s="61" t="s">
        <v>96</v>
      </c>
      <c r="B106" s="62" t="s">
        <v>89</v>
      </c>
      <c r="C106" s="64">
        <v>100</v>
      </c>
      <c r="D106" s="43" t="s">
        <v>82</v>
      </c>
      <c r="E106" s="43"/>
      <c r="F106" s="43"/>
      <c r="G106" s="43"/>
      <c r="H106" s="43"/>
      <c r="I106" s="43"/>
      <c r="J106" s="44">
        <f>+C106</f>
        <v>100</v>
      </c>
    </row>
    <row r="107" spans="1:10" s="45" customFormat="1" ht="15.75" x14ac:dyDescent="0.25">
      <c r="A107" s="60"/>
      <c r="B107" s="58" t="s">
        <v>90</v>
      </c>
      <c r="C107" s="54" t="str">
        <f>+TEXT(J$89,"0.0000")&amp;" * "&amp;TEXT(C106,"0.000")&amp;" / 100 = "&amp;TEXT(J$89*C106/100,"0.000000")&amp;" т/г"</f>
        <v>0.2580 * 100.000 / 100 = 0.258000 т/г</v>
      </c>
      <c r="D107" s="43"/>
      <c r="E107" s="43"/>
      <c r="F107" s="43"/>
      <c r="G107" s="43"/>
      <c r="H107" s="43"/>
      <c r="I107" s="43"/>
      <c r="J107" s="44">
        <f>+C106</f>
        <v>100</v>
      </c>
    </row>
    <row r="108" spans="1:10" s="45" customFormat="1" ht="15.75" hidden="1" x14ac:dyDescent="0.25">
      <c r="A108" s="61" t="s">
        <v>97</v>
      </c>
      <c r="B108" s="62" t="s">
        <v>89</v>
      </c>
      <c r="C108" s="63">
        <v>0</v>
      </c>
      <c r="D108" s="43" t="s">
        <v>82</v>
      </c>
      <c r="E108" s="43"/>
      <c r="F108" s="43"/>
      <c r="G108" s="43"/>
      <c r="H108" s="43"/>
      <c r="I108" s="43"/>
      <c r="J108" s="44">
        <f>+C108</f>
        <v>0</v>
      </c>
    </row>
    <row r="109" spans="1:10" s="45" customFormat="1" ht="15.75" hidden="1" x14ac:dyDescent="0.25">
      <c r="A109" s="60"/>
      <c r="B109" s="58" t="s">
        <v>90</v>
      </c>
      <c r="C109" s="54" t="str">
        <f>+TEXT(J$89,"0.0000")&amp;" * "&amp;TEXT(C108,"0.000")&amp;" / 100 = "&amp;TEXT(J$89*C108/100,"0.0000")&amp;" т/г"</f>
        <v>0.2580 * 0.000 / 100 = 0.0000 т/г</v>
      </c>
      <c r="D109" s="43"/>
      <c r="E109" s="43"/>
      <c r="F109" s="43"/>
      <c r="G109" s="43"/>
      <c r="H109" s="43"/>
      <c r="I109" s="43"/>
      <c r="J109" s="44">
        <f>+C108</f>
        <v>0</v>
      </c>
    </row>
    <row r="110" spans="1:10" s="45" customFormat="1" ht="15.75" hidden="1" x14ac:dyDescent="0.25">
      <c r="A110" s="61" t="s">
        <v>98</v>
      </c>
      <c r="B110" s="62" t="s">
        <v>89</v>
      </c>
      <c r="C110" s="63">
        <v>0</v>
      </c>
      <c r="D110" s="43" t="s">
        <v>82</v>
      </c>
      <c r="E110" s="43"/>
      <c r="F110" s="43"/>
      <c r="G110" s="43"/>
      <c r="H110" s="43"/>
      <c r="I110" s="43"/>
      <c r="J110" s="44">
        <f>+C110</f>
        <v>0</v>
      </c>
    </row>
    <row r="111" spans="1:10" s="45" customFormat="1" ht="15.75" hidden="1" x14ac:dyDescent="0.25">
      <c r="A111" s="60"/>
      <c r="B111" s="58" t="s">
        <v>90</v>
      </c>
      <c r="C111" s="54" t="str">
        <f>+TEXT(J$89,"0.0000")&amp;" * "&amp;TEXT(C110,"0.000")&amp;" / 100 = "&amp;TEXT(J$89*C110/100,"0.0000")&amp;" т/г"</f>
        <v>0.2580 * 0.000 / 100 = 0.0000 т/г</v>
      </c>
      <c r="D111" s="43"/>
      <c r="E111" s="43"/>
      <c r="F111" s="43"/>
      <c r="G111" s="43"/>
      <c r="H111" s="43"/>
      <c r="I111" s="43"/>
      <c r="J111" s="44">
        <f>+C110</f>
        <v>0</v>
      </c>
    </row>
    <row r="112" spans="1:10" s="45" customFormat="1" ht="19.5" hidden="1" customHeight="1" x14ac:dyDescent="0.25">
      <c r="A112" s="61" t="s">
        <v>99</v>
      </c>
      <c r="B112" s="62" t="s">
        <v>89</v>
      </c>
      <c r="C112" s="63">
        <v>0</v>
      </c>
      <c r="D112" s="43" t="s">
        <v>82</v>
      </c>
      <c r="E112" s="43"/>
      <c r="F112" s="43"/>
      <c r="G112" s="43"/>
      <c r="H112" s="43"/>
      <c r="I112" s="43"/>
      <c r="J112" s="44">
        <f>+C112</f>
        <v>0</v>
      </c>
    </row>
    <row r="113" spans="1:10" s="45" customFormat="1" ht="18" hidden="1" customHeight="1" x14ac:dyDescent="0.25">
      <c r="A113" s="43"/>
      <c r="B113" s="58" t="s">
        <v>90</v>
      </c>
      <c r="C113" s="54" t="str">
        <f>+TEXT(J$89,"0.0000")&amp;" * "&amp;TEXT(C112,"0.000")&amp;" / 100 = "&amp;TEXT(J$89*C112/100,"0.0000")&amp;" т/г"</f>
        <v>0.2580 * 0.000 / 100 = 0.0000 т/г</v>
      </c>
      <c r="D113" s="43"/>
      <c r="E113" s="43"/>
      <c r="F113" s="43"/>
      <c r="G113" s="43"/>
      <c r="H113" s="43"/>
      <c r="I113" s="43"/>
      <c r="J113" s="44">
        <f>+C112</f>
        <v>0</v>
      </c>
    </row>
    <row r="114" spans="1:10" s="45" customFormat="1" ht="18" customHeight="1" x14ac:dyDescent="0.25">
      <c r="A114" s="43"/>
      <c r="B114" s="43"/>
      <c r="C114" s="65"/>
      <c r="D114" s="43"/>
      <c r="E114" s="43"/>
      <c r="F114" s="43"/>
      <c r="G114" s="43"/>
      <c r="H114" s="43"/>
      <c r="I114" s="43"/>
      <c r="J114" s="44">
        <f>+J93</f>
        <v>0.25800000000000001</v>
      </c>
    </row>
    <row r="115" spans="1:10" s="45" customFormat="1" ht="18" customHeight="1" x14ac:dyDescent="0.25">
      <c r="A115" s="43" t="s">
        <v>100</v>
      </c>
      <c r="B115" s="43"/>
      <c r="C115" s="43"/>
      <c r="D115" s="43"/>
      <c r="E115" s="43"/>
      <c r="F115" s="43"/>
      <c r="G115" s="43"/>
      <c r="H115" s="43"/>
      <c r="I115" s="43"/>
      <c r="J115" s="44">
        <f>+J114</f>
        <v>0.25800000000000001</v>
      </c>
    </row>
    <row r="116" spans="1:10" s="45" customFormat="1" ht="19.5" customHeight="1" x14ac:dyDescent="0.25">
      <c r="A116" s="58" t="s">
        <v>101</v>
      </c>
      <c r="B116" s="54">
        <f>+B78</f>
        <v>2</v>
      </c>
      <c r="C116" s="43" t="s">
        <v>102</v>
      </c>
      <c r="D116" s="43"/>
      <c r="E116" s="43"/>
      <c r="F116" s="43"/>
      <c r="J116" s="44">
        <f>+J115</f>
        <v>0.25800000000000001</v>
      </c>
    </row>
    <row r="117" spans="1:10" s="45" customFormat="1" ht="18.75" customHeight="1" x14ac:dyDescent="0.25">
      <c r="A117" s="58" t="s">
        <v>103</v>
      </c>
      <c r="B117" s="54">
        <f>+B77</f>
        <v>365</v>
      </c>
      <c r="C117" s="43" t="s">
        <v>104</v>
      </c>
      <c r="D117" s="43"/>
      <c r="E117" s="43"/>
      <c r="F117" s="43"/>
      <c r="G117" s="43"/>
      <c r="H117" s="43"/>
      <c r="I117" s="43"/>
      <c r="J117" s="44">
        <f>+J116</f>
        <v>0.25800000000000001</v>
      </c>
    </row>
    <row r="118" spans="1:10" s="45" customFormat="1" ht="18" customHeight="1" x14ac:dyDescent="0.25">
      <c r="A118" s="60" t="s">
        <v>64</v>
      </c>
      <c r="B118" s="54"/>
      <c r="C118" s="43"/>
      <c r="D118" s="43"/>
      <c r="E118" s="43"/>
      <c r="F118" s="43"/>
      <c r="G118" s="50">
        <f>+G70</f>
        <v>1</v>
      </c>
      <c r="H118" s="50" t="s">
        <v>65</v>
      </c>
      <c r="I118" s="50"/>
      <c r="J118" s="44">
        <f>+J117</f>
        <v>0.25800000000000001</v>
      </c>
    </row>
    <row r="119" spans="1:10" s="45" customFormat="1" ht="18" customHeight="1" x14ac:dyDescent="0.25">
      <c r="A119" s="60"/>
      <c r="B119" s="54"/>
      <c r="C119" s="43"/>
      <c r="D119" s="43"/>
      <c r="E119" s="43"/>
      <c r="F119" s="43"/>
      <c r="G119" s="43"/>
      <c r="H119" s="43"/>
      <c r="I119" s="43"/>
      <c r="J119" s="44">
        <f>+J118</f>
        <v>0.25800000000000001</v>
      </c>
    </row>
    <row r="120" spans="1:10" s="45" customFormat="1" ht="19.5" hidden="1" customHeight="1" x14ac:dyDescent="0.25">
      <c r="A120" s="60" t="str">
        <f t="shared" ref="A120:A129" si="2">+A138</f>
        <v>Ацетон</v>
      </c>
      <c r="B120" s="58" t="s">
        <v>105</v>
      </c>
      <c r="C120" s="54" t="str">
        <f t="shared" ref="C120:C129" si="3">+TEXT(E138,"0.000000")&amp;" * 1000000 / (3600 * "&amp;TEXT(B$116,"0.0")&amp;" * "&amp;TEXT(B$117,"0.0")&amp;" ) * "&amp;TEXT(G$118,"0")&amp;"  = "&amp;TEXT(G$118*E138*1000000/3600/B$116/B$117,"0.0000000")&amp;" г/с "</f>
        <v xml:space="preserve">0.000000 * 1000000 / (3600 * 2.0 * 365.0 ) * 1  = 0.0000000 г/с </v>
      </c>
      <c r="D120" s="43"/>
      <c r="E120" s="43"/>
      <c r="F120" s="43"/>
      <c r="G120" s="43"/>
      <c r="H120" s="43"/>
      <c r="I120" s="43"/>
      <c r="J120" s="44">
        <f>+C138+E138</f>
        <v>0</v>
      </c>
    </row>
    <row r="121" spans="1:10" s="45" customFormat="1" ht="19.5" hidden="1" customHeight="1" x14ac:dyDescent="0.25">
      <c r="A121" s="60" t="str">
        <f t="shared" si="2"/>
        <v>Бутилацетат</v>
      </c>
      <c r="B121" s="58" t="s">
        <v>105</v>
      </c>
      <c r="C121" s="54" t="str">
        <f t="shared" si="3"/>
        <v xml:space="preserve">0.000000 * 1000000 / (3600 * 2.0 * 365.0 ) * 1  = 0.0000000 г/с </v>
      </c>
      <c r="D121" s="43"/>
      <c r="E121" s="43"/>
      <c r="F121" s="43"/>
      <c r="G121" s="43"/>
      <c r="H121" s="43"/>
      <c r="I121" s="43"/>
      <c r="J121" s="44">
        <f t="shared" ref="J121:J129" si="4">+C139+E139</f>
        <v>0</v>
      </c>
    </row>
    <row r="122" spans="1:10" s="45" customFormat="1" ht="19.5" hidden="1" customHeight="1" x14ac:dyDescent="0.25">
      <c r="A122" s="60" t="str">
        <f t="shared" si="2"/>
        <v>Спирт n-бутиловый</v>
      </c>
      <c r="B122" s="58" t="s">
        <v>105</v>
      </c>
      <c r="C122" s="54" t="str">
        <f t="shared" si="3"/>
        <v xml:space="preserve">0.000000 * 1000000 / (3600 * 2.0 * 365.0 ) * 1  = 0.0000000 г/с </v>
      </c>
      <c r="D122" s="43"/>
      <c r="E122" s="43"/>
      <c r="F122" s="43"/>
      <c r="G122" s="43"/>
      <c r="H122" s="43"/>
      <c r="I122" s="43"/>
      <c r="J122" s="44">
        <f t="shared" si="4"/>
        <v>0</v>
      </c>
    </row>
    <row r="123" spans="1:10" s="45" customFormat="1" ht="19.5" hidden="1" customHeight="1" x14ac:dyDescent="0.25">
      <c r="A123" s="60" t="str">
        <f t="shared" si="2"/>
        <v>Спирт этиловый</v>
      </c>
      <c r="B123" s="58" t="s">
        <v>105</v>
      </c>
      <c r="C123" s="54" t="str">
        <f t="shared" si="3"/>
        <v xml:space="preserve">0.000000 * 1000000 / (3600 * 2.0 * 365.0 ) * 1  = 0.0000000 г/с </v>
      </c>
      <c r="D123" s="43"/>
      <c r="E123" s="43"/>
      <c r="F123" s="43"/>
      <c r="G123" s="43"/>
      <c r="H123" s="43"/>
      <c r="I123" s="43"/>
      <c r="J123" s="44">
        <f t="shared" si="4"/>
        <v>0</v>
      </c>
    </row>
    <row r="124" spans="1:10" s="45" customFormat="1" ht="19.5" hidden="1" customHeight="1" x14ac:dyDescent="0.25">
      <c r="A124" s="60" t="str">
        <f t="shared" si="2"/>
        <v>Этилцеллозольв</v>
      </c>
      <c r="B124" s="58" t="s">
        <v>105</v>
      </c>
      <c r="C124" s="54" t="str">
        <f t="shared" si="3"/>
        <v xml:space="preserve">0.000000 * 1000000 / (3600 * 2.0 * 365.0 ) * 1  = 0.0000000 г/с </v>
      </c>
      <c r="D124" s="43"/>
      <c r="E124" s="43"/>
      <c r="F124" s="43"/>
      <c r="G124" s="43"/>
      <c r="H124" s="43"/>
      <c r="I124" s="43"/>
      <c r="J124" s="44">
        <f t="shared" si="4"/>
        <v>0</v>
      </c>
    </row>
    <row r="125" spans="1:10" s="45" customFormat="1" ht="19.5" hidden="1" customHeight="1" x14ac:dyDescent="0.25">
      <c r="A125" s="60" t="str">
        <f t="shared" si="2"/>
        <v>Толуол</v>
      </c>
      <c r="B125" s="58" t="s">
        <v>105</v>
      </c>
      <c r="C125" s="54" t="str">
        <f t="shared" si="3"/>
        <v xml:space="preserve">0.000000 * 1000000 / (3600 * 2.0 * 365.0 ) * 1  = 0.0000000 г/с </v>
      </c>
      <c r="D125" s="43"/>
      <c r="E125" s="43"/>
      <c r="F125" s="43"/>
      <c r="G125" s="43"/>
      <c r="H125" s="43"/>
      <c r="I125" s="43"/>
      <c r="J125" s="44">
        <f t="shared" si="4"/>
        <v>0</v>
      </c>
    </row>
    <row r="126" spans="1:10" s="45" customFormat="1" ht="19.5" customHeight="1" x14ac:dyDescent="0.25">
      <c r="A126" s="60" t="str">
        <f t="shared" si="2"/>
        <v>Ксилол</v>
      </c>
      <c r="B126" s="58" t="s">
        <v>105</v>
      </c>
      <c r="C126" s="54" t="str">
        <f>+TEXT(E144,"0.000000")&amp;" * 1000000 / (3600 * "&amp;TEXT(B$116,"0.0")&amp;" * "&amp;TEXT(B$117,"0.0")&amp;" ) * "&amp;TEXT(G$118,"0")&amp;"  = "&amp;TEXT(G$118*E144*1000000/3600/B$116/B$117,"0.0000000")&amp;" г/с "</f>
        <v xml:space="preserve">0.258000 * 1000000 / (3600 * 2.0 * 365.0 ) * 1  = 0.0981735 г/с </v>
      </c>
      <c r="D126" s="43"/>
      <c r="E126" s="43"/>
      <c r="F126" s="43"/>
      <c r="G126" s="43"/>
      <c r="H126" s="43"/>
      <c r="I126" s="43"/>
      <c r="J126" s="44">
        <f t="shared" si="4"/>
        <v>0.35617350000000003</v>
      </c>
    </row>
    <row r="127" spans="1:10" s="45" customFormat="1" ht="19.5" hidden="1" customHeight="1" x14ac:dyDescent="0.25">
      <c r="A127" s="60" t="str">
        <f t="shared" si="2"/>
        <v>Уайт-спирит</v>
      </c>
      <c r="B127" s="58" t="s">
        <v>105</v>
      </c>
      <c r="C127" s="54" t="str">
        <f t="shared" si="3"/>
        <v xml:space="preserve">0.000000 * 1000000 / (3600 * 2.0 * 365.0 ) * 1  = 0.0000000 г/с </v>
      </c>
      <c r="D127" s="43"/>
      <c r="E127" s="43"/>
      <c r="F127" s="43"/>
      <c r="G127" s="43"/>
      <c r="H127" s="43"/>
      <c r="I127" s="43"/>
      <c r="J127" s="44">
        <f t="shared" si="4"/>
        <v>0</v>
      </c>
    </row>
    <row r="128" spans="1:10" s="45" customFormat="1" ht="19.5" hidden="1" customHeight="1" x14ac:dyDescent="0.25">
      <c r="A128" s="60" t="str">
        <f t="shared" si="2"/>
        <v>Этилацетат</v>
      </c>
      <c r="B128" s="58" t="s">
        <v>105</v>
      </c>
      <c r="C128" s="54" t="str">
        <f t="shared" si="3"/>
        <v xml:space="preserve">0.000000 * 1000000 / (3600 * 2.0 * 365.0 ) * 1  = 0.0000000 г/с </v>
      </c>
      <c r="D128" s="43"/>
      <c r="E128" s="43"/>
      <c r="F128" s="43"/>
      <c r="G128" s="43"/>
      <c r="H128" s="43"/>
      <c r="I128" s="43"/>
      <c r="J128" s="44">
        <f t="shared" si="4"/>
        <v>0</v>
      </c>
    </row>
    <row r="129" spans="1:13" s="45" customFormat="1" ht="19.5" hidden="1" customHeight="1" x14ac:dyDescent="0.25">
      <c r="A129" s="60" t="str">
        <f t="shared" si="2"/>
        <v>Сольвент</v>
      </c>
      <c r="B129" s="58" t="s">
        <v>105</v>
      </c>
      <c r="C129" s="54" t="str">
        <f t="shared" si="3"/>
        <v xml:space="preserve">0.000000 * 1000000 / (3600 * 2.0 * 365.0 ) * 1  = 0.0000000 г/с </v>
      </c>
      <c r="D129" s="43"/>
      <c r="E129" s="43"/>
      <c r="F129" s="43"/>
      <c r="G129" s="43"/>
      <c r="H129" s="43"/>
      <c r="I129" s="43"/>
      <c r="J129" s="44">
        <f t="shared" si="4"/>
        <v>0</v>
      </c>
    </row>
    <row r="130" spans="1:13" s="45" customFormat="1" ht="15.75" hidden="1" x14ac:dyDescent="0.25">
      <c r="A130" s="58"/>
      <c r="B130" s="54"/>
      <c r="C130" s="43"/>
      <c r="D130" s="43"/>
      <c r="E130" s="43"/>
      <c r="F130" s="43"/>
      <c r="G130" s="43"/>
      <c r="H130" s="43"/>
      <c r="I130" s="43"/>
      <c r="J130" s="44">
        <f>J81</f>
        <v>0</v>
      </c>
    </row>
    <row r="131" spans="1:13" s="45" customFormat="1" ht="15.75" hidden="1" x14ac:dyDescent="0.25">
      <c r="A131" s="43" t="s">
        <v>106</v>
      </c>
      <c r="B131" s="54"/>
      <c r="C131" s="43"/>
      <c r="D131" s="43"/>
      <c r="E131" s="43"/>
      <c r="F131" s="43"/>
      <c r="G131" s="43"/>
      <c r="H131" s="43"/>
      <c r="I131" s="43"/>
      <c r="J131" s="44">
        <f>+J130</f>
        <v>0</v>
      </c>
    </row>
    <row r="132" spans="1:13" s="45" customFormat="1" ht="15.75" hidden="1" x14ac:dyDescent="0.25">
      <c r="A132" s="58" t="s">
        <v>101</v>
      </c>
      <c r="B132" s="54">
        <f>+B74</f>
        <v>8</v>
      </c>
      <c r="C132" s="43" t="s">
        <v>102</v>
      </c>
      <c r="D132" s="43"/>
      <c r="E132" s="43"/>
      <c r="F132" s="43"/>
      <c r="G132" s="43"/>
      <c r="H132" s="43"/>
      <c r="I132" s="43"/>
      <c r="J132" s="44">
        <f>+J131</f>
        <v>0</v>
      </c>
    </row>
    <row r="133" spans="1:13" s="45" customFormat="1" ht="15.75" hidden="1" x14ac:dyDescent="0.25">
      <c r="A133" s="58" t="s">
        <v>103</v>
      </c>
      <c r="B133" s="54">
        <f>+B73</f>
        <v>365</v>
      </c>
      <c r="C133" s="43" t="s">
        <v>104</v>
      </c>
      <c r="D133" s="43"/>
      <c r="E133" s="43"/>
      <c r="F133" s="43"/>
      <c r="G133" s="43"/>
      <c r="H133" s="43"/>
      <c r="I133" s="43"/>
      <c r="J133" s="44">
        <f>+J132</f>
        <v>0</v>
      </c>
    </row>
    <row r="134" spans="1:13" s="45" customFormat="1" ht="20.25" hidden="1" x14ac:dyDescent="0.35">
      <c r="A134" s="60" t="str">
        <f>+A148</f>
        <v>Аэрозоль краски</v>
      </c>
      <c r="B134" s="58" t="s">
        <v>107</v>
      </c>
      <c r="C134" s="54" t="str">
        <f>+TEXT(K82,"0.000")&amp;" * 1000000 / (3600 * "&amp;TEXT(B$132,"0.0")&amp;" * "&amp;TEXT(B$133,"0.0")&amp;") * "&amp;TEXT(G$118,"0")&amp;" = "&amp;TEXT(G118*K82*1000000/3600/B$132/B$133,"0.0000000")&amp;" г/с "</f>
        <v xml:space="preserve">0.000 * 1000000 / (3600 * 8.0 * 365.0) * 1 = 0.0000000 г/с </v>
      </c>
      <c r="D134" s="43"/>
      <c r="E134" s="43"/>
      <c r="F134" s="43"/>
      <c r="G134" s="43"/>
      <c r="H134" s="43"/>
      <c r="I134" s="43"/>
      <c r="J134" s="44">
        <f>J133</f>
        <v>0</v>
      </c>
    </row>
    <row r="135" spans="1:13" s="45" customFormat="1" ht="15.75" x14ac:dyDescent="0.25">
      <c r="A135" s="58"/>
      <c r="B135" s="54"/>
      <c r="C135" s="54"/>
      <c r="D135" s="43"/>
      <c r="E135" s="43"/>
      <c r="F135" s="43"/>
      <c r="G135" s="43"/>
      <c r="H135" s="43"/>
      <c r="I135" s="43"/>
      <c r="J135" s="44">
        <f>J136</f>
        <v>0.35617350000000003</v>
      </c>
      <c r="L135" s="66"/>
      <c r="M135" s="66"/>
    </row>
    <row r="136" spans="1:13" s="45" customFormat="1" ht="17.25" customHeight="1" x14ac:dyDescent="0.25">
      <c r="A136" s="43" t="s">
        <v>108</v>
      </c>
      <c r="B136" s="43"/>
      <c r="C136" s="43"/>
      <c r="D136" s="43"/>
      <c r="E136" s="43"/>
      <c r="F136" s="43"/>
      <c r="G136" s="43"/>
      <c r="H136" s="43"/>
      <c r="I136" s="43"/>
      <c r="J136" s="44">
        <f>+SUM(J138:J148)</f>
        <v>0.35617350000000003</v>
      </c>
      <c r="L136" s="66"/>
      <c r="M136" s="67"/>
    </row>
    <row r="137" spans="1:13" s="45" customFormat="1" ht="17.25" customHeight="1" x14ac:dyDescent="0.25">
      <c r="A137" s="68" t="s">
        <v>109</v>
      </c>
      <c r="B137" s="68" t="s">
        <v>110</v>
      </c>
      <c r="C137" s="108" t="s">
        <v>111</v>
      </c>
      <c r="D137" s="109"/>
      <c r="E137" s="108" t="s">
        <v>112</v>
      </c>
      <c r="F137" s="109"/>
      <c r="G137" s="43"/>
      <c r="H137" s="43"/>
      <c r="I137" s="43"/>
      <c r="J137" s="44">
        <f>+J136</f>
        <v>0.35617350000000003</v>
      </c>
      <c r="L137" s="66"/>
      <c r="M137" s="66"/>
    </row>
    <row r="138" spans="1:13" s="29" customFormat="1" ht="21" hidden="1" customHeight="1" x14ac:dyDescent="0.25">
      <c r="A138" s="69" t="s">
        <v>88</v>
      </c>
      <c r="B138" s="70">
        <v>1401</v>
      </c>
      <c r="C138" s="105">
        <f t="shared" ref="C138:C147" si="5">+ROUND(G$118*E138*10^6/(3600*B$116*B$117),7)</f>
        <v>0</v>
      </c>
      <c r="D138" s="101"/>
      <c r="E138" s="105">
        <f>ROUND(J$89*C94/100,6)</f>
        <v>0</v>
      </c>
      <c r="F138" s="101"/>
      <c r="G138" s="27"/>
      <c r="H138" s="27"/>
      <c r="I138" s="27"/>
      <c r="J138" s="37">
        <f t="shared" ref="J138:J148" si="6">+C138+E138</f>
        <v>0</v>
      </c>
      <c r="L138" s="71"/>
      <c r="M138" s="71"/>
    </row>
    <row r="139" spans="1:13" s="29" customFormat="1" ht="21" hidden="1" customHeight="1" x14ac:dyDescent="0.25">
      <c r="A139" s="69" t="s">
        <v>91</v>
      </c>
      <c r="B139" s="70">
        <v>1210</v>
      </c>
      <c r="C139" s="105">
        <f t="shared" si="5"/>
        <v>0</v>
      </c>
      <c r="D139" s="101"/>
      <c r="E139" s="105">
        <f>ROUND(J$89*C96/100,6)</f>
        <v>0</v>
      </c>
      <c r="F139" s="101"/>
      <c r="G139" s="27"/>
      <c r="H139" s="27"/>
      <c r="I139" s="27"/>
      <c r="J139" s="37">
        <f t="shared" si="6"/>
        <v>0</v>
      </c>
      <c r="L139" s="71"/>
      <c r="M139" s="71"/>
    </row>
    <row r="140" spans="1:13" s="29" customFormat="1" ht="21" hidden="1" customHeight="1" x14ac:dyDescent="0.25">
      <c r="A140" s="69" t="s">
        <v>92</v>
      </c>
      <c r="B140" s="70">
        <v>1042</v>
      </c>
      <c r="C140" s="105">
        <f t="shared" si="5"/>
        <v>0</v>
      </c>
      <c r="D140" s="101"/>
      <c r="E140" s="105">
        <f>ROUND(J$89*C98/100,6)</f>
        <v>0</v>
      </c>
      <c r="F140" s="101"/>
      <c r="G140" s="27"/>
      <c r="H140" s="27"/>
      <c r="I140" s="27"/>
      <c r="J140" s="37">
        <f t="shared" si="6"/>
        <v>0</v>
      </c>
      <c r="L140" s="71"/>
      <c r="M140" s="71"/>
    </row>
    <row r="141" spans="1:13" s="29" customFormat="1" ht="21" hidden="1" customHeight="1" x14ac:dyDescent="0.25">
      <c r="A141" s="69" t="s">
        <v>93</v>
      </c>
      <c r="B141" s="70">
        <v>1061</v>
      </c>
      <c r="C141" s="105">
        <f t="shared" si="5"/>
        <v>0</v>
      </c>
      <c r="D141" s="101"/>
      <c r="E141" s="105">
        <f>ROUND(J$89*C100/100,6)</f>
        <v>0</v>
      </c>
      <c r="F141" s="101"/>
      <c r="G141" s="27"/>
      <c r="H141" s="27"/>
      <c r="I141" s="27"/>
      <c r="J141" s="37">
        <f t="shared" si="6"/>
        <v>0</v>
      </c>
      <c r="L141" s="71"/>
      <c r="M141" s="71"/>
    </row>
    <row r="142" spans="1:13" s="29" customFormat="1" ht="21" hidden="1" customHeight="1" x14ac:dyDescent="0.25">
      <c r="A142" s="69" t="s">
        <v>94</v>
      </c>
      <c r="B142" s="70">
        <v>1119</v>
      </c>
      <c r="C142" s="105">
        <f t="shared" si="5"/>
        <v>0</v>
      </c>
      <c r="D142" s="101"/>
      <c r="E142" s="105">
        <f>ROUND(J$89*C102/100,6)</f>
        <v>0</v>
      </c>
      <c r="F142" s="101"/>
      <c r="G142" s="27"/>
      <c r="H142" s="27"/>
      <c r="I142" s="27"/>
      <c r="J142" s="37">
        <f t="shared" si="6"/>
        <v>0</v>
      </c>
      <c r="L142" s="71"/>
      <c r="M142" s="71"/>
    </row>
    <row r="143" spans="1:13" s="29" customFormat="1" ht="21" hidden="1" customHeight="1" x14ac:dyDescent="0.25">
      <c r="A143" s="69" t="s">
        <v>95</v>
      </c>
      <c r="B143" s="70">
        <v>621</v>
      </c>
      <c r="C143" s="105">
        <f t="shared" si="5"/>
        <v>0</v>
      </c>
      <c r="D143" s="101"/>
      <c r="E143" s="105">
        <f>ROUND(J$89*C104/100,6)</f>
        <v>0</v>
      </c>
      <c r="F143" s="101"/>
      <c r="G143" s="27"/>
      <c r="H143" s="27"/>
      <c r="I143" s="27"/>
      <c r="J143" s="37">
        <f t="shared" si="6"/>
        <v>0</v>
      </c>
      <c r="L143" s="71"/>
      <c r="M143" s="71"/>
    </row>
    <row r="144" spans="1:13" s="29" customFormat="1" ht="21" customHeight="1" x14ac:dyDescent="0.25">
      <c r="A144" s="69" t="s">
        <v>96</v>
      </c>
      <c r="B144" s="70">
        <v>616</v>
      </c>
      <c r="C144" s="100">
        <f t="shared" si="5"/>
        <v>9.8173499999999997E-2</v>
      </c>
      <c r="D144" s="104"/>
      <c r="E144" s="110">
        <f>ROUND(J$89*C106/100,6)</f>
        <v>0.25800000000000001</v>
      </c>
      <c r="F144" s="111"/>
      <c r="G144" s="27"/>
      <c r="H144" s="27"/>
      <c r="I144" s="27"/>
      <c r="J144" s="37">
        <f t="shared" si="6"/>
        <v>0.35617350000000003</v>
      </c>
      <c r="L144" s="71"/>
      <c r="M144" s="71"/>
    </row>
    <row r="145" spans="1:13" s="29" customFormat="1" ht="21" hidden="1" customHeight="1" x14ac:dyDescent="0.25">
      <c r="A145" s="69" t="s">
        <v>97</v>
      </c>
      <c r="B145" s="70">
        <v>2752</v>
      </c>
      <c r="C145" s="105">
        <f t="shared" si="5"/>
        <v>0</v>
      </c>
      <c r="D145" s="101"/>
      <c r="E145" s="105">
        <f>ROUND(J$89*C108/100,6)</f>
        <v>0</v>
      </c>
      <c r="F145" s="101"/>
      <c r="G145" s="27"/>
      <c r="H145" s="27"/>
      <c r="I145" s="27"/>
      <c r="J145" s="37">
        <f t="shared" si="6"/>
        <v>0</v>
      </c>
      <c r="L145" s="71"/>
      <c r="M145" s="71"/>
    </row>
    <row r="146" spans="1:13" s="29" customFormat="1" ht="21" hidden="1" customHeight="1" x14ac:dyDescent="0.25">
      <c r="A146" s="69" t="s">
        <v>98</v>
      </c>
      <c r="B146" s="70">
        <v>1240</v>
      </c>
      <c r="C146" s="105">
        <f t="shared" si="5"/>
        <v>0</v>
      </c>
      <c r="D146" s="101"/>
      <c r="E146" s="105">
        <f>ROUND(J$89*C110/100,6)</f>
        <v>0</v>
      </c>
      <c r="F146" s="101"/>
      <c r="G146" s="27"/>
      <c r="H146" s="27"/>
      <c r="I146" s="27"/>
      <c r="J146" s="37">
        <f t="shared" si="6"/>
        <v>0</v>
      </c>
      <c r="L146" s="71"/>
      <c r="M146" s="71"/>
    </row>
    <row r="147" spans="1:13" s="29" customFormat="1" ht="21" hidden="1" customHeight="1" x14ac:dyDescent="0.25">
      <c r="A147" s="69" t="s">
        <v>99</v>
      </c>
      <c r="B147" s="70">
        <v>2750</v>
      </c>
      <c r="C147" s="105">
        <f t="shared" si="5"/>
        <v>0</v>
      </c>
      <c r="D147" s="101"/>
      <c r="E147" s="105">
        <f>ROUND(J$89*C112/100,6)</f>
        <v>0</v>
      </c>
      <c r="F147" s="101"/>
      <c r="G147" s="27"/>
      <c r="H147" s="27"/>
      <c r="I147" s="27"/>
      <c r="J147" s="37">
        <f t="shared" si="6"/>
        <v>0</v>
      </c>
    </row>
    <row r="148" spans="1:13" s="29" customFormat="1" ht="21" hidden="1" customHeight="1" x14ac:dyDescent="0.25">
      <c r="A148" s="69" t="s">
        <v>78</v>
      </c>
      <c r="B148" s="70">
        <v>2902</v>
      </c>
      <c r="C148" s="100">
        <f>+ROUND(G$118*E148*10^6/(3600*B132*B133),7)</f>
        <v>0</v>
      </c>
      <c r="D148" s="104"/>
      <c r="E148" s="100">
        <f>+K82</f>
        <v>0</v>
      </c>
      <c r="F148" s="104"/>
      <c r="G148" s="27"/>
      <c r="H148" s="27"/>
      <c r="I148" s="27"/>
      <c r="J148" s="37">
        <f t="shared" si="6"/>
        <v>0</v>
      </c>
    </row>
    <row r="149" spans="1:13" s="45" customFormat="1" ht="15.75" x14ac:dyDescent="0.25">
      <c r="A149" s="72"/>
      <c r="B149" s="73"/>
      <c r="C149" s="65"/>
      <c r="D149" s="74"/>
      <c r="E149" s="74"/>
      <c r="F149" s="43"/>
      <c r="G149" s="43"/>
      <c r="H149" s="43"/>
      <c r="I149" s="43"/>
      <c r="J149" s="44">
        <f>+J136</f>
        <v>0.35617350000000003</v>
      </c>
    </row>
    <row r="150" spans="1:13" s="45" customFormat="1" ht="15.75" x14ac:dyDescent="0.25">
      <c r="A150" s="43" t="s">
        <v>57</v>
      </c>
      <c r="B150" s="56" t="s">
        <v>113</v>
      </c>
      <c r="C150" s="56"/>
      <c r="D150" s="56"/>
      <c r="E150" s="43"/>
      <c r="F150" s="43"/>
      <c r="G150" s="43"/>
      <c r="H150" s="43"/>
      <c r="I150" s="43"/>
      <c r="J150" s="44">
        <f>+C151</f>
        <v>300</v>
      </c>
    </row>
    <row r="151" spans="1:13" s="45" customFormat="1" ht="15.75" customHeight="1" x14ac:dyDescent="0.25">
      <c r="A151" s="43" t="s">
        <v>58</v>
      </c>
      <c r="B151" s="56"/>
      <c r="C151" s="56">
        <v>300</v>
      </c>
      <c r="D151" s="56" t="s">
        <v>59</v>
      </c>
      <c r="E151" s="43"/>
      <c r="F151" s="43"/>
      <c r="G151" s="43"/>
      <c r="H151" s="43"/>
      <c r="I151" s="43"/>
      <c r="J151" s="44">
        <f>+J150</f>
        <v>300</v>
      </c>
    </row>
    <row r="152" spans="1:13" s="45" customFormat="1" ht="15.75" customHeight="1" x14ac:dyDescent="0.25">
      <c r="A152" s="43" t="s">
        <v>60</v>
      </c>
      <c r="B152" s="57"/>
      <c r="C152" s="56" t="s">
        <v>61</v>
      </c>
      <c r="D152" s="56"/>
      <c r="E152" s="43"/>
      <c r="F152" s="43"/>
      <c r="I152" s="43"/>
      <c r="J152" s="44">
        <f>+J151</f>
        <v>300</v>
      </c>
    </row>
    <row r="153" spans="1:13" s="45" customFormat="1" ht="15.75" hidden="1" customHeight="1" x14ac:dyDescent="0.25">
      <c r="A153" s="43" t="s">
        <v>62</v>
      </c>
      <c r="C153" s="43"/>
      <c r="D153" s="43" t="s">
        <v>63</v>
      </c>
      <c r="E153" s="43"/>
      <c r="F153" s="43"/>
      <c r="G153" s="43"/>
      <c r="H153" s="43"/>
      <c r="I153" s="43"/>
      <c r="J153" s="44">
        <f>C153</f>
        <v>0</v>
      </c>
    </row>
    <row r="154" spans="1:13" s="45" customFormat="1" ht="15.75" x14ac:dyDescent="0.25">
      <c r="A154" s="43" t="s">
        <v>64</v>
      </c>
      <c r="D154" s="43"/>
      <c r="E154" s="43"/>
      <c r="G154" s="43">
        <v>1</v>
      </c>
      <c r="H154" s="43" t="s">
        <v>65</v>
      </c>
      <c r="I154" s="43"/>
      <c r="J154" s="44">
        <f>+J150</f>
        <v>300</v>
      </c>
    </row>
    <row r="155" spans="1:13" s="45" customFormat="1" ht="15.75" x14ac:dyDescent="0.25">
      <c r="A155" s="43"/>
      <c r="D155" s="43"/>
      <c r="E155" s="43"/>
      <c r="G155" s="43"/>
      <c r="H155" s="43"/>
      <c r="I155" s="43"/>
      <c r="J155" s="44">
        <f t="shared" ref="J155:J162" si="7">+J154</f>
        <v>300</v>
      </c>
    </row>
    <row r="156" spans="1:13" s="45" customFormat="1" ht="15.75" x14ac:dyDescent="0.25">
      <c r="A156" s="43" t="s">
        <v>66</v>
      </c>
      <c r="B156" s="43"/>
      <c r="C156" s="43"/>
      <c r="D156" s="43"/>
      <c r="E156" s="43"/>
      <c r="F156" s="43"/>
      <c r="G156" s="43"/>
      <c r="H156" s="43"/>
      <c r="I156" s="43"/>
      <c r="J156" s="44">
        <f t="shared" si="7"/>
        <v>300</v>
      </c>
    </row>
    <row r="157" spans="1:13" s="45" customFormat="1" ht="15.75" x14ac:dyDescent="0.25">
      <c r="A157" s="43" t="s">
        <v>67</v>
      </c>
      <c r="B157" s="56">
        <v>92</v>
      </c>
      <c r="C157" s="43" t="s">
        <v>68</v>
      </c>
      <c r="D157" s="43"/>
      <c r="E157" s="43"/>
      <c r="F157" s="43"/>
      <c r="G157" s="43"/>
      <c r="H157" s="43"/>
      <c r="I157" s="43"/>
      <c r="J157" s="44">
        <f t="shared" si="7"/>
        <v>300</v>
      </c>
    </row>
    <row r="158" spans="1:13" s="45" customFormat="1" ht="15.75" x14ac:dyDescent="0.25">
      <c r="A158" s="43" t="s">
        <v>69</v>
      </c>
      <c r="B158" s="56">
        <v>4</v>
      </c>
      <c r="C158" s="43" t="s">
        <v>70</v>
      </c>
      <c r="D158" s="43"/>
      <c r="E158" s="43"/>
      <c r="F158" s="43"/>
      <c r="G158" s="43"/>
      <c r="H158" s="43"/>
      <c r="I158" s="43"/>
      <c r="J158" s="44">
        <f t="shared" si="7"/>
        <v>300</v>
      </c>
    </row>
    <row r="159" spans="1:13" s="45" customFormat="1" ht="15.75" x14ac:dyDescent="0.25">
      <c r="A159" s="43" t="s">
        <v>67</v>
      </c>
      <c r="B159" s="43">
        <f>+B157*B158</f>
        <v>368</v>
      </c>
      <c r="C159" s="43" t="s">
        <v>71</v>
      </c>
      <c r="D159" s="43"/>
      <c r="E159" s="43"/>
      <c r="F159" s="43"/>
      <c r="G159" s="43"/>
      <c r="H159" s="43"/>
      <c r="I159" s="43"/>
      <c r="J159" s="44">
        <f t="shared" si="7"/>
        <v>300</v>
      </c>
    </row>
    <row r="160" spans="1:13" s="45" customFormat="1" ht="15.75" x14ac:dyDescent="0.25">
      <c r="A160" s="43" t="s">
        <v>72</v>
      </c>
      <c r="B160" s="43"/>
      <c r="C160" s="43"/>
      <c r="D160" s="43"/>
      <c r="E160" s="43"/>
      <c r="F160" s="43"/>
      <c r="G160" s="43"/>
      <c r="H160" s="43"/>
      <c r="I160" s="43"/>
      <c r="J160" s="44">
        <f t="shared" si="7"/>
        <v>300</v>
      </c>
    </row>
    <row r="161" spans="1:11" s="45" customFormat="1" ht="15.75" x14ac:dyDescent="0.25">
      <c r="A161" s="43" t="s">
        <v>67</v>
      </c>
      <c r="B161" s="43">
        <f>+B157</f>
        <v>92</v>
      </c>
      <c r="C161" s="43" t="s">
        <v>68</v>
      </c>
      <c r="D161" s="43"/>
      <c r="E161" s="43"/>
      <c r="F161" s="43"/>
      <c r="G161" s="43"/>
      <c r="H161" s="43"/>
      <c r="I161" s="43"/>
      <c r="J161" s="44">
        <f t="shared" si="7"/>
        <v>300</v>
      </c>
    </row>
    <row r="162" spans="1:11" s="45" customFormat="1" ht="15.75" customHeight="1" x14ac:dyDescent="0.25">
      <c r="A162" s="43" t="s">
        <v>69</v>
      </c>
      <c r="B162" s="43">
        <v>4</v>
      </c>
      <c r="C162" s="43" t="s">
        <v>70</v>
      </c>
      <c r="D162" s="43"/>
      <c r="E162" s="43"/>
      <c r="F162" s="43"/>
      <c r="G162" s="43"/>
      <c r="H162" s="43"/>
      <c r="I162" s="43"/>
      <c r="J162" s="44">
        <f t="shared" si="7"/>
        <v>300</v>
      </c>
    </row>
    <row r="163" spans="1:11" s="45" customFormat="1" ht="15.75" x14ac:dyDescent="0.25">
      <c r="A163" s="43" t="s">
        <v>67</v>
      </c>
      <c r="B163" s="43">
        <f>+B161*B162</f>
        <v>368</v>
      </c>
      <c r="C163" s="43" t="s">
        <v>71</v>
      </c>
      <c r="D163" s="43"/>
      <c r="E163" s="43"/>
      <c r="F163" s="43"/>
      <c r="G163" s="43"/>
      <c r="H163" s="43"/>
      <c r="I163" s="43"/>
      <c r="J163" s="44">
        <f>+J162</f>
        <v>300</v>
      </c>
    </row>
    <row r="164" spans="1:11" s="45" customFormat="1" ht="15.75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4">
        <f>+J163</f>
        <v>300</v>
      </c>
    </row>
    <row r="165" spans="1:11" s="45" customFormat="1" ht="15.75" hidden="1" x14ac:dyDescent="0.25">
      <c r="A165" s="43" t="s">
        <v>73</v>
      </c>
      <c r="B165" s="43"/>
      <c r="C165" s="43"/>
      <c r="D165" s="43"/>
      <c r="E165" s="43"/>
      <c r="F165" s="43"/>
      <c r="G165" s="43"/>
      <c r="H165" s="43"/>
      <c r="I165" s="43"/>
      <c r="J165" s="44">
        <f>+B167</f>
        <v>0</v>
      </c>
    </row>
    <row r="166" spans="1:11" s="45" customFormat="1" ht="18.75" hidden="1" x14ac:dyDescent="0.35">
      <c r="A166" s="58" t="s">
        <v>74</v>
      </c>
      <c r="B166" s="54">
        <f>+C151</f>
        <v>300</v>
      </c>
      <c r="C166" s="43" t="s">
        <v>75</v>
      </c>
      <c r="D166" s="43"/>
      <c r="E166" s="43"/>
      <c r="F166" s="43"/>
      <c r="G166" s="43"/>
      <c r="H166" s="43"/>
      <c r="I166" s="43"/>
      <c r="J166" s="44">
        <f>+J165</f>
        <v>0</v>
      </c>
      <c r="K166" s="45">
        <f>0.4*B166*B167/100000</f>
        <v>0</v>
      </c>
    </row>
    <row r="167" spans="1:11" s="45" customFormat="1" ht="15.75" hidden="1" customHeight="1" x14ac:dyDescent="0.35">
      <c r="A167" s="58" t="s">
        <v>76</v>
      </c>
      <c r="B167" s="59"/>
      <c r="C167" s="43" t="s">
        <v>77</v>
      </c>
      <c r="D167" s="43"/>
      <c r="E167" s="43"/>
      <c r="F167" s="43"/>
      <c r="G167" s="43"/>
      <c r="H167" s="43"/>
      <c r="I167" s="43"/>
      <c r="J167" s="44">
        <f>+J166</f>
        <v>0</v>
      </c>
    </row>
    <row r="168" spans="1:11" s="45" customFormat="1" ht="20.25" hidden="1" x14ac:dyDescent="0.35">
      <c r="A168" s="60" t="s">
        <v>78</v>
      </c>
      <c r="B168" s="58" t="s">
        <v>79</v>
      </c>
      <c r="C168" s="54" t="str">
        <f>+"0.4 * "&amp;TEXT(B166,"0.0")&amp;" * "&amp;TEXT(B167,"0.0")&amp;" /100000 = "&amp;TEXT(0.4*B166*B167/100000,"0.0000000")&amp;" т/г"</f>
        <v>0.4 * 300.0 * 0.0 /100000 = 0.0000000 т/г</v>
      </c>
      <c r="D168" s="43"/>
      <c r="E168" s="43"/>
      <c r="F168" s="43"/>
      <c r="G168" s="43"/>
      <c r="H168" s="43"/>
      <c r="I168" s="43"/>
      <c r="J168" s="44">
        <f>+J167</f>
        <v>0</v>
      </c>
    </row>
    <row r="169" spans="1:11" s="45" customFormat="1" ht="15.75" hidden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4">
        <f>+J168</f>
        <v>0</v>
      </c>
    </row>
    <row r="170" spans="1:11" s="45" customFormat="1" ht="15.75" x14ac:dyDescent="0.25">
      <c r="A170" s="43" t="s">
        <v>80</v>
      </c>
      <c r="B170" s="43"/>
      <c r="C170" s="43"/>
      <c r="D170" s="43"/>
      <c r="E170" s="43"/>
      <c r="F170" s="43"/>
      <c r="G170" s="43"/>
      <c r="H170" s="43"/>
      <c r="I170" s="43"/>
      <c r="J170" s="44">
        <f>+B174</f>
        <v>300</v>
      </c>
    </row>
    <row r="171" spans="1:11" s="45" customFormat="1" ht="18.75" x14ac:dyDescent="0.35">
      <c r="A171" s="58" t="s">
        <v>81</v>
      </c>
      <c r="B171" s="56">
        <v>45</v>
      </c>
      <c r="C171" s="43" t="s">
        <v>82</v>
      </c>
      <c r="D171" s="43"/>
      <c r="E171" s="43"/>
      <c r="F171" s="43"/>
      <c r="G171" s="43"/>
      <c r="H171" s="43"/>
      <c r="I171" s="43"/>
      <c r="J171" s="44">
        <f t="shared" ref="J171:J177" si="8">+J170</f>
        <v>300</v>
      </c>
    </row>
    <row r="172" spans="1:11" s="45" customFormat="1" ht="18.75" x14ac:dyDescent="0.35">
      <c r="A172" s="58" t="s">
        <v>83</v>
      </c>
      <c r="B172" s="43">
        <v>25</v>
      </c>
      <c r="C172" s="43" t="s">
        <v>82</v>
      </c>
      <c r="D172" s="43"/>
      <c r="E172" s="43"/>
      <c r="F172" s="43"/>
      <c r="G172" s="43"/>
      <c r="H172" s="43"/>
      <c r="I172" s="43"/>
      <c r="J172" s="44">
        <f t="shared" si="8"/>
        <v>300</v>
      </c>
    </row>
    <row r="173" spans="1:11" s="45" customFormat="1" ht="18.75" x14ac:dyDescent="0.35">
      <c r="A173" s="58" t="s">
        <v>84</v>
      </c>
      <c r="B173" s="43">
        <v>75</v>
      </c>
      <c r="C173" s="43" t="s">
        <v>82</v>
      </c>
      <c r="D173" s="43"/>
      <c r="E173" s="43"/>
      <c r="F173" s="43"/>
      <c r="G173" s="43"/>
      <c r="H173" s="43"/>
      <c r="I173" s="43"/>
      <c r="J173" s="44">
        <f>B171*(B172+B173)*B174/10000000</f>
        <v>0.13500000000000001</v>
      </c>
    </row>
    <row r="174" spans="1:11" s="45" customFormat="1" ht="20.25" customHeight="1" x14ac:dyDescent="0.35">
      <c r="A174" s="58" t="s">
        <v>74</v>
      </c>
      <c r="B174" s="43">
        <f>+C151-K166*1000</f>
        <v>300</v>
      </c>
      <c r="C174" s="43" t="s">
        <v>75</v>
      </c>
      <c r="D174" s="43"/>
      <c r="E174" s="43"/>
      <c r="F174" s="43"/>
      <c r="G174" s="43"/>
      <c r="H174" s="43"/>
      <c r="I174" s="43"/>
      <c r="J174" s="44">
        <f t="shared" si="8"/>
        <v>0.13500000000000001</v>
      </c>
    </row>
    <row r="175" spans="1:11" s="45" customFormat="1" ht="20.25" x14ac:dyDescent="0.35">
      <c r="A175" s="60" t="s">
        <v>85</v>
      </c>
      <c r="B175" s="58" t="s">
        <v>86</v>
      </c>
      <c r="C175" s="54" t="str">
        <f>+TEXT(B174,"0.000")&amp;" * "&amp;TEXT(B171,"0.0")&amp;" * ("&amp;TEXT(B172,"0.0")&amp;" + "&amp;TEXT(B173,"0.0")&amp;") / 10000000 = "&amp;TEXT(B171*(B172+B173)*B174/10000000,"0.000000")&amp;" т/г"</f>
        <v>300.000 * 45.0 * (25.0 + 75.0) / 10000000 = 0.135000 т/г</v>
      </c>
      <c r="D175" s="43"/>
      <c r="E175" s="43"/>
      <c r="F175" s="43"/>
      <c r="G175" s="43"/>
      <c r="H175" s="43"/>
      <c r="I175" s="43"/>
      <c r="J175" s="44">
        <f t="shared" si="8"/>
        <v>0.13500000000000001</v>
      </c>
    </row>
    <row r="176" spans="1:11" s="45" customFormat="1" ht="15.75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4">
        <f t="shared" si="8"/>
        <v>0.13500000000000001</v>
      </c>
    </row>
    <row r="177" spans="1:10" s="45" customFormat="1" ht="15.75" x14ac:dyDescent="0.25">
      <c r="A177" s="43" t="s">
        <v>87</v>
      </c>
      <c r="B177" s="43"/>
      <c r="C177" s="43"/>
      <c r="D177" s="43"/>
      <c r="E177" s="43"/>
      <c r="F177" s="43"/>
      <c r="G177" s="43"/>
      <c r="H177" s="43"/>
      <c r="I177" s="43"/>
      <c r="J177" s="44">
        <f t="shared" si="8"/>
        <v>0.13500000000000001</v>
      </c>
    </row>
    <row r="178" spans="1:10" s="45" customFormat="1" ht="15.75" hidden="1" x14ac:dyDescent="0.25">
      <c r="A178" s="61" t="s">
        <v>88</v>
      </c>
      <c r="B178" s="62" t="s">
        <v>89</v>
      </c>
      <c r="C178" s="63">
        <v>0</v>
      </c>
      <c r="D178" s="43" t="s">
        <v>82</v>
      </c>
      <c r="E178" s="43"/>
      <c r="F178" s="43"/>
      <c r="G178" s="43"/>
      <c r="H178" s="43"/>
      <c r="I178" s="43"/>
      <c r="J178" s="44">
        <f>+C178</f>
        <v>0</v>
      </c>
    </row>
    <row r="179" spans="1:10" s="45" customFormat="1" ht="15.75" hidden="1" x14ac:dyDescent="0.25">
      <c r="A179" s="60"/>
      <c r="B179" s="58" t="s">
        <v>90</v>
      </c>
      <c r="C179" s="54" t="str">
        <f>+TEXT(J$173,"0.0000")&amp;" * "&amp;TEXT(C178,"0.000")&amp;" / 100 = "&amp;TEXT(J$173*C178/100,"0.000000")&amp;" т/г"</f>
        <v>0.1350 * 0.000 / 100 = 0.000000 т/г</v>
      </c>
      <c r="D179" s="43"/>
      <c r="E179" s="43"/>
      <c r="F179" s="43"/>
      <c r="G179" s="43"/>
      <c r="H179" s="43"/>
      <c r="I179" s="43"/>
      <c r="J179" s="44">
        <f>+C178</f>
        <v>0</v>
      </c>
    </row>
    <row r="180" spans="1:10" s="45" customFormat="1" ht="15.75" hidden="1" x14ac:dyDescent="0.25">
      <c r="A180" s="61" t="s">
        <v>91</v>
      </c>
      <c r="B180" s="62" t="s">
        <v>89</v>
      </c>
      <c r="C180" s="63">
        <v>0</v>
      </c>
      <c r="D180" s="43" t="s">
        <v>82</v>
      </c>
      <c r="E180" s="43"/>
      <c r="F180" s="43"/>
      <c r="G180" s="43"/>
      <c r="H180" s="43"/>
      <c r="I180" s="43"/>
      <c r="J180" s="44">
        <f>+C180</f>
        <v>0</v>
      </c>
    </row>
    <row r="181" spans="1:10" s="45" customFormat="1" ht="15.75" hidden="1" x14ac:dyDescent="0.25">
      <c r="A181" s="60"/>
      <c r="B181" s="58" t="s">
        <v>90</v>
      </c>
      <c r="C181" s="54" t="str">
        <f>+TEXT(J$173,"0.0000")&amp;" * "&amp;TEXT(C180,"0.000")&amp;" / 100 = "&amp;TEXT(J$173*C180/100,"0.000000")&amp;" т/г"</f>
        <v>0.1350 * 0.000 / 100 = 0.000000 т/г</v>
      </c>
      <c r="D181" s="43"/>
      <c r="E181" s="43"/>
      <c r="F181" s="43"/>
      <c r="G181" s="43"/>
      <c r="H181" s="43"/>
      <c r="I181" s="43"/>
      <c r="J181" s="44">
        <f>+C180</f>
        <v>0</v>
      </c>
    </row>
    <row r="182" spans="1:10" s="45" customFormat="1" ht="15.75" hidden="1" x14ac:dyDescent="0.25">
      <c r="A182" s="61" t="s">
        <v>92</v>
      </c>
      <c r="B182" s="62" t="s">
        <v>89</v>
      </c>
      <c r="C182" s="63">
        <v>0</v>
      </c>
      <c r="D182" s="43" t="s">
        <v>82</v>
      </c>
      <c r="E182" s="43"/>
      <c r="F182" s="43"/>
      <c r="G182" s="43"/>
      <c r="H182" s="43"/>
      <c r="I182" s="43"/>
      <c r="J182" s="44">
        <f>+C182</f>
        <v>0</v>
      </c>
    </row>
    <row r="183" spans="1:10" s="45" customFormat="1" ht="15.75" hidden="1" x14ac:dyDescent="0.25">
      <c r="A183" s="60"/>
      <c r="B183" s="58" t="s">
        <v>90</v>
      </c>
      <c r="C183" s="54" t="str">
        <f>+TEXT(J$173,"0.0000")&amp;" * "&amp;TEXT(C182,"0.000")&amp;" / 100 = "&amp;TEXT(J$173*C182/100,"0.000000")&amp;" т/г"</f>
        <v>0.1350 * 0.000 / 100 = 0.000000 т/г</v>
      </c>
      <c r="D183" s="43"/>
      <c r="E183" s="43"/>
      <c r="F183" s="43"/>
      <c r="G183" s="43"/>
      <c r="H183" s="43"/>
      <c r="I183" s="43"/>
      <c r="J183" s="44">
        <f>+C182</f>
        <v>0</v>
      </c>
    </row>
    <row r="184" spans="1:10" s="45" customFormat="1" ht="15.75" hidden="1" x14ac:dyDescent="0.25">
      <c r="A184" s="61" t="s">
        <v>93</v>
      </c>
      <c r="B184" s="62" t="s">
        <v>89</v>
      </c>
      <c r="C184" s="63">
        <v>0</v>
      </c>
      <c r="D184" s="43" t="s">
        <v>82</v>
      </c>
      <c r="E184" s="43"/>
      <c r="F184" s="43"/>
      <c r="G184" s="43"/>
      <c r="H184" s="43"/>
      <c r="I184" s="43"/>
      <c r="J184" s="44">
        <f>+C184</f>
        <v>0</v>
      </c>
    </row>
    <row r="185" spans="1:10" s="45" customFormat="1" ht="15.75" hidden="1" x14ac:dyDescent="0.25">
      <c r="A185" s="60"/>
      <c r="B185" s="58" t="s">
        <v>90</v>
      </c>
      <c r="C185" s="54" t="str">
        <f>+TEXT(J$173,"0.0000")&amp;" * "&amp;TEXT(C184,"0.000")&amp;" / 100 = "&amp;TEXT(J$173*C184/100,"0.000000")&amp;" т/г"</f>
        <v>0.1350 * 0.000 / 100 = 0.000000 т/г</v>
      </c>
      <c r="D185" s="43"/>
      <c r="E185" s="43"/>
      <c r="F185" s="43"/>
      <c r="G185" s="43"/>
      <c r="H185" s="43"/>
      <c r="I185" s="43"/>
      <c r="J185" s="44">
        <f>+C184</f>
        <v>0</v>
      </c>
    </row>
    <row r="186" spans="1:10" s="45" customFormat="1" ht="15.75" hidden="1" x14ac:dyDescent="0.25">
      <c r="A186" s="61" t="s">
        <v>94</v>
      </c>
      <c r="B186" s="62" t="s">
        <v>89</v>
      </c>
      <c r="C186" s="63">
        <v>0</v>
      </c>
      <c r="D186" s="43" t="s">
        <v>82</v>
      </c>
      <c r="E186" s="43"/>
      <c r="F186" s="43"/>
      <c r="G186" s="43"/>
      <c r="H186" s="43"/>
      <c r="I186" s="43"/>
      <c r="J186" s="44">
        <f>+C186</f>
        <v>0</v>
      </c>
    </row>
    <row r="187" spans="1:10" s="45" customFormat="1" ht="15.75" hidden="1" x14ac:dyDescent="0.25">
      <c r="A187" s="60"/>
      <c r="B187" s="58" t="s">
        <v>90</v>
      </c>
      <c r="C187" s="54" t="str">
        <f>+TEXT(J$173,"0.0000")&amp;" * "&amp;TEXT(C186,"0.000")&amp;" / 100 = "&amp;TEXT(J$173*C186/100,"0.000000")&amp;" т/г"</f>
        <v>0.1350 * 0.000 / 100 = 0.000000 т/г</v>
      </c>
      <c r="D187" s="43"/>
      <c r="E187" s="43"/>
      <c r="F187" s="43"/>
      <c r="G187" s="43"/>
      <c r="H187" s="43"/>
      <c r="I187" s="43"/>
      <c r="J187" s="44">
        <f>+C186</f>
        <v>0</v>
      </c>
    </row>
    <row r="188" spans="1:10" s="45" customFormat="1" ht="15.75" hidden="1" x14ac:dyDescent="0.25">
      <c r="A188" s="61" t="s">
        <v>95</v>
      </c>
      <c r="B188" s="62" t="s">
        <v>89</v>
      </c>
      <c r="C188" s="63">
        <v>0</v>
      </c>
      <c r="D188" s="43" t="s">
        <v>82</v>
      </c>
      <c r="E188" s="43"/>
      <c r="F188" s="43"/>
      <c r="G188" s="43"/>
      <c r="H188" s="43"/>
      <c r="I188" s="43"/>
      <c r="J188" s="44">
        <f>+C188</f>
        <v>0</v>
      </c>
    </row>
    <row r="189" spans="1:10" s="45" customFormat="1" ht="15.75" hidden="1" x14ac:dyDescent="0.25">
      <c r="A189" s="60"/>
      <c r="B189" s="58" t="s">
        <v>90</v>
      </c>
      <c r="C189" s="54" t="str">
        <f>+TEXT(J$173,"0.0000")&amp;" * "&amp;TEXT(C188,"0.000")&amp;" / 100 = "&amp;TEXT(J$173*C188/100,"0.000000")&amp;" т/г"</f>
        <v>0.1350 * 0.000 / 100 = 0.000000 т/г</v>
      </c>
      <c r="D189" s="43"/>
      <c r="E189" s="43"/>
      <c r="F189" s="43"/>
      <c r="G189" s="43"/>
      <c r="H189" s="43"/>
      <c r="I189" s="43"/>
      <c r="J189" s="44">
        <f>+C188</f>
        <v>0</v>
      </c>
    </row>
    <row r="190" spans="1:10" s="45" customFormat="1" ht="15.75" x14ac:dyDescent="0.25">
      <c r="A190" s="61" t="s">
        <v>96</v>
      </c>
      <c r="B190" s="62" t="s">
        <v>89</v>
      </c>
      <c r="C190" s="64">
        <v>50</v>
      </c>
      <c r="D190" s="43" t="s">
        <v>82</v>
      </c>
      <c r="E190" s="43"/>
      <c r="F190" s="43"/>
      <c r="G190" s="43"/>
      <c r="H190" s="43"/>
      <c r="I190" s="43"/>
      <c r="J190" s="44">
        <f>+C190</f>
        <v>50</v>
      </c>
    </row>
    <row r="191" spans="1:10" s="45" customFormat="1" ht="15.75" x14ac:dyDescent="0.25">
      <c r="A191" s="60"/>
      <c r="B191" s="58" t="s">
        <v>90</v>
      </c>
      <c r="C191" s="75" t="str">
        <f>+TEXT(J$173,"0.0000")&amp;" * "&amp;TEXT(C190,"0.000")&amp;" / 100 = "&amp;TEXT(J$173*C190/100,"0.000000")&amp;" т/г"</f>
        <v>0.1350 * 50.000 / 100 = 0.067500 т/г</v>
      </c>
      <c r="D191" s="43"/>
      <c r="E191" s="43"/>
      <c r="F191" s="43"/>
      <c r="G191" s="43"/>
      <c r="H191" s="43"/>
      <c r="I191" s="43"/>
      <c r="J191" s="44">
        <f>+C190</f>
        <v>50</v>
      </c>
    </row>
    <row r="192" spans="1:10" s="45" customFormat="1" ht="15.75" x14ac:dyDescent="0.25">
      <c r="A192" s="61" t="s">
        <v>97</v>
      </c>
      <c r="B192" s="62" t="s">
        <v>89</v>
      </c>
      <c r="C192" s="64">
        <v>50</v>
      </c>
      <c r="D192" s="43" t="s">
        <v>82</v>
      </c>
      <c r="E192" s="43"/>
      <c r="F192" s="43"/>
      <c r="G192" s="43"/>
      <c r="H192" s="43"/>
      <c r="I192" s="43"/>
      <c r="J192" s="44">
        <f>+C192</f>
        <v>50</v>
      </c>
    </row>
    <row r="193" spans="1:10" s="45" customFormat="1" ht="15.75" x14ac:dyDescent="0.25">
      <c r="A193" s="60"/>
      <c r="B193" s="58" t="s">
        <v>90</v>
      </c>
      <c r="C193" s="54" t="str">
        <f>+TEXT(J$173,"0.0000")&amp;" * "&amp;TEXT(C192,"0.000")&amp;" / 100 = "&amp;TEXT(J$173*C192/100,"0.000000")&amp;" т/г"</f>
        <v>0.1350 * 50.000 / 100 = 0.067500 т/г</v>
      </c>
      <c r="D193" s="43"/>
      <c r="E193" s="43"/>
      <c r="F193" s="43"/>
      <c r="G193" s="43"/>
      <c r="H193" s="43"/>
      <c r="I193" s="43"/>
      <c r="J193" s="44">
        <f>+C192</f>
        <v>50</v>
      </c>
    </row>
    <row r="194" spans="1:10" s="45" customFormat="1" ht="15.75" hidden="1" x14ac:dyDescent="0.25">
      <c r="A194" s="61" t="s">
        <v>98</v>
      </c>
      <c r="B194" s="62" t="s">
        <v>89</v>
      </c>
      <c r="C194" s="63">
        <v>0</v>
      </c>
      <c r="D194" s="43" t="s">
        <v>82</v>
      </c>
      <c r="E194" s="43"/>
      <c r="F194" s="43"/>
      <c r="G194" s="43"/>
      <c r="H194" s="43"/>
      <c r="I194" s="43"/>
      <c r="J194" s="44">
        <f>+C194</f>
        <v>0</v>
      </c>
    </row>
    <row r="195" spans="1:10" s="45" customFormat="1" ht="15.75" hidden="1" x14ac:dyDescent="0.25">
      <c r="A195" s="60"/>
      <c r="B195" s="58" t="s">
        <v>90</v>
      </c>
      <c r="C195" s="54" t="str">
        <f>+TEXT(J$173,"0.0000")&amp;" * "&amp;TEXT(C194,"0.000")&amp;" / 100 = "&amp;TEXT(J$173*C194/100,"0.0000")&amp;" т/г"</f>
        <v>0.1350 * 0.000 / 100 = 0.0000 т/г</v>
      </c>
      <c r="D195" s="43"/>
      <c r="E195" s="43"/>
      <c r="F195" s="43"/>
      <c r="G195" s="43"/>
      <c r="H195" s="43"/>
      <c r="I195" s="43"/>
      <c r="J195" s="44">
        <f>+C194</f>
        <v>0</v>
      </c>
    </row>
    <row r="196" spans="1:10" s="45" customFormat="1" ht="19.5" hidden="1" customHeight="1" x14ac:dyDescent="0.25">
      <c r="A196" s="61" t="s">
        <v>99</v>
      </c>
      <c r="B196" s="62" t="s">
        <v>89</v>
      </c>
      <c r="C196" s="63">
        <v>0</v>
      </c>
      <c r="D196" s="43" t="s">
        <v>82</v>
      </c>
      <c r="E196" s="43"/>
      <c r="F196" s="43"/>
      <c r="G196" s="43"/>
      <c r="H196" s="43"/>
      <c r="I196" s="43"/>
      <c r="J196" s="44">
        <f>+C196</f>
        <v>0</v>
      </c>
    </row>
    <row r="197" spans="1:10" s="45" customFormat="1" ht="18" hidden="1" customHeight="1" x14ac:dyDescent="0.25">
      <c r="A197" s="43"/>
      <c r="B197" s="58" t="s">
        <v>90</v>
      </c>
      <c r="C197" s="54" t="str">
        <f>+TEXT(J$173,"0.0000")&amp;" * "&amp;TEXT(C196,"0.000")&amp;" / 100 = "&amp;TEXT(J$173*C196/100,"0.0000")&amp;" т/г"</f>
        <v>0.1350 * 0.000 / 100 = 0.0000 т/г</v>
      </c>
      <c r="D197" s="43"/>
      <c r="E197" s="43"/>
      <c r="F197" s="43"/>
      <c r="G197" s="43"/>
      <c r="H197" s="43"/>
      <c r="I197" s="43"/>
      <c r="J197" s="44">
        <f>+C196</f>
        <v>0</v>
      </c>
    </row>
    <row r="198" spans="1:10" s="45" customFormat="1" ht="18" customHeight="1" x14ac:dyDescent="0.25">
      <c r="A198" s="43"/>
      <c r="B198" s="43"/>
      <c r="C198" s="65"/>
      <c r="D198" s="43"/>
      <c r="E198" s="43"/>
      <c r="F198" s="43"/>
      <c r="G198" s="43"/>
      <c r="H198" s="43"/>
      <c r="I198" s="43"/>
      <c r="J198" s="44">
        <f>+J177</f>
        <v>0.13500000000000001</v>
      </c>
    </row>
    <row r="199" spans="1:10" s="45" customFormat="1" ht="18" customHeight="1" x14ac:dyDescent="0.25">
      <c r="A199" s="43" t="s">
        <v>100</v>
      </c>
      <c r="B199" s="43"/>
      <c r="C199" s="43"/>
      <c r="D199" s="43"/>
      <c r="E199" s="43"/>
      <c r="F199" s="43"/>
      <c r="G199" s="43"/>
      <c r="H199" s="43"/>
      <c r="I199" s="43"/>
      <c r="J199" s="44">
        <f>+J198</f>
        <v>0.13500000000000001</v>
      </c>
    </row>
    <row r="200" spans="1:10" s="45" customFormat="1" ht="19.5" customHeight="1" x14ac:dyDescent="0.25">
      <c r="A200" s="58" t="s">
        <v>101</v>
      </c>
      <c r="B200" s="54">
        <f>+B162</f>
        <v>4</v>
      </c>
      <c r="C200" s="43" t="s">
        <v>102</v>
      </c>
      <c r="D200" s="43"/>
      <c r="E200" s="43"/>
      <c r="F200" s="43"/>
      <c r="J200" s="44">
        <f>+J199</f>
        <v>0.13500000000000001</v>
      </c>
    </row>
    <row r="201" spans="1:10" s="45" customFormat="1" ht="18.75" customHeight="1" x14ac:dyDescent="0.25">
      <c r="A201" s="58" t="s">
        <v>103</v>
      </c>
      <c r="B201" s="54">
        <f>+B161</f>
        <v>92</v>
      </c>
      <c r="C201" s="43" t="s">
        <v>104</v>
      </c>
      <c r="D201" s="43"/>
      <c r="E201" s="43"/>
      <c r="F201" s="43"/>
      <c r="G201" s="43"/>
      <c r="H201" s="43"/>
      <c r="I201" s="43"/>
      <c r="J201" s="44">
        <f>+J200</f>
        <v>0.13500000000000001</v>
      </c>
    </row>
    <row r="202" spans="1:10" s="45" customFormat="1" ht="18" customHeight="1" x14ac:dyDescent="0.25">
      <c r="A202" s="60" t="s">
        <v>64</v>
      </c>
      <c r="B202" s="54"/>
      <c r="C202" s="43"/>
      <c r="D202" s="43"/>
      <c r="E202" s="43"/>
      <c r="F202" s="43"/>
      <c r="G202" s="50">
        <f>+G154</f>
        <v>1</v>
      </c>
      <c r="H202" s="50" t="s">
        <v>65</v>
      </c>
      <c r="I202" s="50"/>
      <c r="J202" s="44">
        <f>+J201</f>
        <v>0.13500000000000001</v>
      </c>
    </row>
    <row r="203" spans="1:10" s="45" customFormat="1" ht="18" customHeight="1" x14ac:dyDescent="0.25">
      <c r="A203" s="60"/>
      <c r="B203" s="54"/>
      <c r="C203" s="43"/>
      <c r="D203" s="43"/>
      <c r="E203" s="43"/>
      <c r="F203" s="43"/>
      <c r="G203" s="43"/>
      <c r="H203" s="43"/>
      <c r="I203" s="43"/>
      <c r="J203" s="44">
        <f>+J202</f>
        <v>0.13500000000000001</v>
      </c>
    </row>
    <row r="204" spans="1:10" s="45" customFormat="1" ht="19.5" hidden="1" customHeight="1" x14ac:dyDescent="0.25">
      <c r="A204" s="60" t="str">
        <f t="shared" ref="A204:A213" si="9">+A222</f>
        <v>Ацетон</v>
      </c>
      <c r="B204" s="58" t="s">
        <v>105</v>
      </c>
      <c r="C204" s="54" t="str">
        <f t="shared" ref="C204:C213" si="10">+TEXT(E222,"0.000000")&amp;" * 1000000 / (3600 * "&amp;TEXT(B$200,"0.0")&amp;" * "&amp;TEXT(B$201,"0.0")&amp;" ) * "&amp;TEXT(G$202,"0")&amp;"  = "&amp;TEXT(G$202*E222*1000000/3600/B$200/B$201,"0.0000000")&amp;" г/с "</f>
        <v xml:space="preserve">0.000000 * 1000000 / (3600 * 4.0 * 92.0 ) * 1  = 0.0000000 г/с </v>
      </c>
      <c r="D204" s="43"/>
      <c r="E204" s="43"/>
      <c r="F204" s="43"/>
      <c r="G204" s="43"/>
      <c r="H204" s="43"/>
      <c r="I204" s="43"/>
      <c r="J204" s="44">
        <f>+C222+E222</f>
        <v>0</v>
      </c>
    </row>
    <row r="205" spans="1:10" s="45" customFormat="1" ht="19.5" hidden="1" customHeight="1" x14ac:dyDescent="0.25">
      <c r="A205" s="60" t="str">
        <f t="shared" si="9"/>
        <v>Бутилацетат</v>
      </c>
      <c r="B205" s="58" t="s">
        <v>105</v>
      </c>
      <c r="C205" s="54" t="str">
        <f t="shared" si="10"/>
        <v xml:space="preserve">0.000000 * 1000000 / (3600 * 4.0 * 92.0 ) * 1  = 0.0000000 г/с </v>
      </c>
      <c r="D205" s="43"/>
      <c r="E205" s="43"/>
      <c r="F205" s="43"/>
      <c r="G205" s="43"/>
      <c r="H205" s="43"/>
      <c r="I205" s="43"/>
      <c r="J205" s="44">
        <f t="shared" ref="J205:J213" si="11">+C223+E223</f>
        <v>0</v>
      </c>
    </row>
    <row r="206" spans="1:10" s="45" customFormat="1" ht="19.5" hidden="1" customHeight="1" x14ac:dyDescent="0.25">
      <c r="A206" s="60" t="str">
        <f t="shared" si="9"/>
        <v>Спирт n-бутиловый</v>
      </c>
      <c r="B206" s="58" t="s">
        <v>105</v>
      </c>
      <c r="C206" s="54" t="str">
        <f t="shared" si="10"/>
        <v xml:space="preserve">0.000000 * 1000000 / (3600 * 4.0 * 92.0 ) * 1  = 0.0000000 г/с </v>
      </c>
      <c r="D206" s="43"/>
      <c r="E206" s="43"/>
      <c r="F206" s="43"/>
      <c r="G206" s="43"/>
      <c r="H206" s="43"/>
      <c r="I206" s="43"/>
      <c r="J206" s="44">
        <f t="shared" si="11"/>
        <v>0</v>
      </c>
    </row>
    <row r="207" spans="1:10" s="45" customFormat="1" ht="19.5" hidden="1" customHeight="1" x14ac:dyDescent="0.25">
      <c r="A207" s="60" t="str">
        <f t="shared" si="9"/>
        <v>Спирт этиловый</v>
      </c>
      <c r="B207" s="58" t="s">
        <v>105</v>
      </c>
      <c r="C207" s="54" t="str">
        <f t="shared" si="10"/>
        <v xml:space="preserve">0.000000 * 1000000 / (3600 * 4.0 * 92.0 ) * 1  = 0.0000000 г/с </v>
      </c>
      <c r="D207" s="43"/>
      <c r="E207" s="43"/>
      <c r="F207" s="43"/>
      <c r="G207" s="43"/>
      <c r="H207" s="43"/>
      <c r="I207" s="43"/>
      <c r="J207" s="44">
        <f t="shared" si="11"/>
        <v>0</v>
      </c>
    </row>
    <row r="208" spans="1:10" s="45" customFormat="1" ht="19.5" hidden="1" customHeight="1" x14ac:dyDescent="0.25">
      <c r="A208" s="60" t="str">
        <f t="shared" si="9"/>
        <v>Этилцеллозольв</v>
      </c>
      <c r="B208" s="58" t="s">
        <v>105</v>
      </c>
      <c r="C208" s="54" t="str">
        <f t="shared" si="10"/>
        <v xml:space="preserve">0.000000 * 1000000 / (3600 * 4.0 * 92.0 ) * 1  = 0.0000000 г/с </v>
      </c>
      <c r="D208" s="43"/>
      <c r="E208" s="43"/>
      <c r="F208" s="43"/>
      <c r="G208" s="43"/>
      <c r="H208" s="43"/>
      <c r="I208" s="43"/>
      <c r="J208" s="44">
        <f t="shared" si="11"/>
        <v>0</v>
      </c>
    </row>
    <row r="209" spans="1:13" s="45" customFormat="1" ht="19.5" hidden="1" customHeight="1" x14ac:dyDescent="0.25">
      <c r="A209" s="60" t="str">
        <f t="shared" si="9"/>
        <v>Толуол</v>
      </c>
      <c r="B209" s="58" t="s">
        <v>105</v>
      </c>
      <c r="C209" s="54" t="str">
        <f t="shared" si="10"/>
        <v xml:space="preserve">0.000000 * 1000000 / (3600 * 4.0 * 92.0 ) * 1  = 0.0000000 г/с </v>
      </c>
      <c r="D209" s="43"/>
      <c r="E209" s="43"/>
      <c r="F209" s="43"/>
      <c r="G209" s="43"/>
      <c r="H209" s="43"/>
      <c r="I209" s="43"/>
      <c r="J209" s="44">
        <f t="shared" si="11"/>
        <v>0</v>
      </c>
    </row>
    <row r="210" spans="1:13" s="45" customFormat="1" ht="19.5" customHeight="1" x14ac:dyDescent="0.25">
      <c r="A210" s="60" t="str">
        <f t="shared" si="9"/>
        <v>Ксилол</v>
      </c>
      <c r="B210" s="58" t="s">
        <v>105</v>
      </c>
      <c r="C210" s="54" t="str">
        <f>+TEXT(E228,"0.000000")&amp;" * 1000000 / (3600 * "&amp;TEXT(B$200,"0.0")&amp;" * "&amp;TEXT(B$201,"0.0")&amp;" ) * "&amp;TEXT(G$202,"0")&amp;"  = "&amp;TEXT(G$202*E228*1000000/3600/B$200/B$201,"0.0000000")&amp;" г/с "</f>
        <v xml:space="preserve">0.067500 * 1000000 / (3600 * 4.0 * 92.0 ) * 1  = 0.0509511 г/с </v>
      </c>
      <c r="D210" s="43"/>
      <c r="E210" s="43"/>
      <c r="F210" s="43"/>
      <c r="G210" s="43"/>
      <c r="H210" s="43"/>
      <c r="I210" s="43"/>
      <c r="J210" s="44">
        <f t="shared" si="11"/>
        <v>0.1184511</v>
      </c>
    </row>
    <row r="211" spans="1:13" s="45" customFormat="1" ht="19.5" customHeight="1" x14ac:dyDescent="0.25">
      <c r="A211" s="60" t="str">
        <f t="shared" si="9"/>
        <v>Уайт-спирит</v>
      </c>
      <c r="B211" s="58" t="s">
        <v>105</v>
      </c>
      <c r="C211" s="54" t="str">
        <f t="shared" si="10"/>
        <v xml:space="preserve">0.067500 * 1000000 / (3600 * 4.0 * 92.0 ) * 1  = 0.0509511 г/с </v>
      </c>
      <c r="D211" s="43"/>
      <c r="E211" s="43"/>
      <c r="F211" s="43"/>
      <c r="G211" s="43"/>
      <c r="H211" s="43"/>
      <c r="I211" s="43"/>
      <c r="J211" s="44">
        <f t="shared" si="11"/>
        <v>0.1184511</v>
      </c>
    </row>
    <row r="212" spans="1:13" s="45" customFormat="1" ht="19.5" hidden="1" customHeight="1" x14ac:dyDescent="0.25">
      <c r="A212" s="60" t="str">
        <f t="shared" si="9"/>
        <v>Этилацетат</v>
      </c>
      <c r="B212" s="58" t="s">
        <v>105</v>
      </c>
      <c r="C212" s="54" t="str">
        <f t="shared" si="10"/>
        <v xml:space="preserve">0.000000 * 1000000 / (3600 * 4.0 * 92.0 ) * 1  = 0.0000000 г/с </v>
      </c>
      <c r="D212" s="43"/>
      <c r="E212" s="43"/>
      <c r="F212" s="43"/>
      <c r="G212" s="43"/>
      <c r="H212" s="43"/>
      <c r="I212" s="43"/>
      <c r="J212" s="44">
        <f t="shared" si="11"/>
        <v>0</v>
      </c>
    </row>
    <row r="213" spans="1:13" s="45" customFormat="1" ht="19.5" hidden="1" customHeight="1" x14ac:dyDescent="0.25">
      <c r="A213" s="60" t="str">
        <f t="shared" si="9"/>
        <v>Сольвент</v>
      </c>
      <c r="B213" s="58" t="s">
        <v>105</v>
      </c>
      <c r="C213" s="54" t="str">
        <f t="shared" si="10"/>
        <v xml:space="preserve">0.000000 * 1000000 / (3600 * 4.0 * 92.0 ) * 1  = 0.0000000 г/с </v>
      </c>
      <c r="D213" s="43"/>
      <c r="E213" s="43"/>
      <c r="F213" s="43"/>
      <c r="G213" s="43"/>
      <c r="H213" s="43"/>
      <c r="I213" s="43"/>
      <c r="J213" s="44">
        <f t="shared" si="11"/>
        <v>0</v>
      </c>
    </row>
    <row r="214" spans="1:13" s="45" customFormat="1" ht="25.5" hidden="1" customHeight="1" x14ac:dyDescent="0.25">
      <c r="A214" s="58"/>
      <c r="B214" s="54"/>
      <c r="C214" s="43"/>
      <c r="D214" s="43"/>
      <c r="E214" s="43"/>
      <c r="F214" s="43"/>
      <c r="G214" s="43"/>
      <c r="H214" s="43"/>
      <c r="I214" s="43"/>
      <c r="J214" s="44">
        <f>J165</f>
        <v>0</v>
      </c>
    </row>
    <row r="215" spans="1:13" s="45" customFormat="1" ht="15.75" hidden="1" x14ac:dyDescent="0.25">
      <c r="A215" s="43" t="s">
        <v>106</v>
      </c>
      <c r="B215" s="54"/>
      <c r="C215" s="43"/>
      <c r="D215" s="43"/>
      <c r="E215" s="43"/>
      <c r="F215" s="43"/>
      <c r="G215" s="43"/>
      <c r="H215" s="43"/>
      <c r="I215" s="43"/>
      <c r="J215" s="44">
        <f>+J214</f>
        <v>0</v>
      </c>
    </row>
    <row r="216" spans="1:13" s="45" customFormat="1" ht="15.75" hidden="1" x14ac:dyDescent="0.25">
      <c r="A216" s="58" t="s">
        <v>101</v>
      </c>
      <c r="B216" s="54">
        <f>+B158</f>
        <v>4</v>
      </c>
      <c r="C216" s="43" t="s">
        <v>102</v>
      </c>
      <c r="D216" s="43"/>
      <c r="E216" s="43"/>
      <c r="F216" s="43"/>
      <c r="G216" s="43"/>
      <c r="H216" s="43"/>
      <c r="I216" s="43"/>
      <c r="J216" s="44">
        <f>+J215</f>
        <v>0</v>
      </c>
    </row>
    <row r="217" spans="1:13" s="45" customFormat="1" ht="15.75" hidden="1" x14ac:dyDescent="0.25">
      <c r="A217" s="58" t="s">
        <v>103</v>
      </c>
      <c r="B217" s="54">
        <f>+B157</f>
        <v>92</v>
      </c>
      <c r="C217" s="43" t="s">
        <v>104</v>
      </c>
      <c r="D217" s="43"/>
      <c r="E217" s="43"/>
      <c r="F217" s="43"/>
      <c r="G217" s="43"/>
      <c r="H217" s="43"/>
      <c r="I217" s="43"/>
      <c r="J217" s="44">
        <f>+J216</f>
        <v>0</v>
      </c>
    </row>
    <row r="218" spans="1:13" s="45" customFormat="1" ht="20.25" hidden="1" x14ac:dyDescent="0.35">
      <c r="A218" s="60" t="str">
        <f>+A232</f>
        <v>Аэрозоль краски</v>
      </c>
      <c r="B218" s="58" t="s">
        <v>107</v>
      </c>
      <c r="C218" s="54" t="str">
        <f>+TEXT(K166,"0.000")&amp;" * 1000000 / (3600 * "&amp;TEXT(B$216,"0.0")&amp;" * "&amp;TEXT(B$217,"0.0")&amp;") * "&amp;TEXT(G$202,"0")&amp;" = "&amp;TEXT(G202*K166*1000000/3600/B$216/B$217,"0.0000000")&amp;" г/с "</f>
        <v xml:space="preserve">0.000 * 1000000 / (3600 * 4.0 * 92.0) * 1 = 0.0000000 г/с </v>
      </c>
      <c r="D218" s="43"/>
      <c r="E218" s="43"/>
      <c r="F218" s="43"/>
      <c r="G218" s="43"/>
      <c r="H218" s="43"/>
      <c r="I218" s="43"/>
      <c r="J218" s="44">
        <f>J217</f>
        <v>0</v>
      </c>
    </row>
    <row r="219" spans="1:13" s="45" customFormat="1" ht="15.75" x14ac:dyDescent="0.25">
      <c r="A219" s="58"/>
      <c r="B219" s="54"/>
      <c r="C219" s="54"/>
      <c r="D219" s="43"/>
      <c r="E219" s="43"/>
      <c r="F219" s="43"/>
      <c r="G219" s="43"/>
      <c r="H219" s="43"/>
      <c r="I219" s="43"/>
      <c r="J219" s="44">
        <f>J220</f>
        <v>0.23690220000000001</v>
      </c>
      <c r="L219" s="66"/>
      <c r="M219" s="66"/>
    </row>
    <row r="220" spans="1:13" s="45" customFormat="1" ht="17.25" customHeight="1" x14ac:dyDescent="0.25">
      <c r="A220" s="43" t="s">
        <v>108</v>
      </c>
      <c r="B220" s="43"/>
      <c r="C220" s="43"/>
      <c r="D220" s="43"/>
      <c r="E220" s="43"/>
      <c r="F220" s="43"/>
      <c r="G220" s="43"/>
      <c r="H220" s="43"/>
      <c r="I220" s="43"/>
      <c r="J220" s="44">
        <f>+SUM(J222:J232)</f>
        <v>0.23690220000000001</v>
      </c>
      <c r="L220" s="66"/>
      <c r="M220" s="67"/>
    </row>
    <row r="221" spans="1:13" s="45" customFormat="1" ht="17.25" customHeight="1" x14ac:dyDescent="0.25">
      <c r="A221" s="68" t="s">
        <v>109</v>
      </c>
      <c r="B221" s="68" t="s">
        <v>110</v>
      </c>
      <c r="C221" s="108" t="s">
        <v>111</v>
      </c>
      <c r="D221" s="109"/>
      <c r="E221" s="108" t="s">
        <v>112</v>
      </c>
      <c r="F221" s="109"/>
      <c r="G221" s="43"/>
      <c r="H221" s="43"/>
      <c r="I221" s="43"/>
      <c r="J221" s="44">
        <f>+J220</f>
        <v>0.23690220000000001</v>
      </c>
      <c r="L221" s="66"/>
      <c r="M221" s="66"/>
    </row>
    <row r="222" spans="1:13" s="29" customFormat="1" ht="21" hidden="1" customHeight="1" x14ac:dyDescent="0.25">
      <c r="A222" s="69" t="s">
        <v>88</v>
      </c>
      <c r="B222" s="70">
        <v>1401</v>
      </c>
      <c r="C222" s="105">
        <f t="shared" ref="C222:C231" si="12">+ROUND(G$202*E222*10^6/(3600*B$200*B$201),7)</f>
        <v>0</v>
      </c>
      <c r="D222" s="101"/>
      <c r="E222" s="105">
        <f>ROUND(J$173*C178/100,6)</f>
        <v>0</v>
      </c>
      <c r="F222" s="101"/>
      <c r="G222" s="27"/>
      <c r="H222" s="27"/>
      <c r="I222" s="27"/>
      <c r="J222" s="37">
        <f t="shared" ref="J222:J232" si="13">+C222+E222</f>
        <v>0</v>
      </c>
      <c r="L222" s="71"/>
      <c r="M222" s="71"/>
    </row>
    <row r="223" spans="1:13" s="29" customFormat="1" ht="21" hidden="1" customHeight="1" x14ac:dyDescent="0.25">
      <c r="A223" s="69" t="s">
        <v>91</v>
      </c>
      <c r="B223" s="70">
        <v>1210</v>
      </c>
      <c r="C223" s="105">
        <f t="shared" si="12"/>
        <v>0</v>
      </c>
      <c r="D223" s="101"/>
      <c r="E223" s="105">
        <f>ROUND(J$173*C180/100,6)</f>
        <v>0</v>
      </c>
      <c r="F223" s="101"/>
      <c r="G223" s="27"/>
      <c r="H223" s="27"/>
      <c r="I223" s="27"/>
      <c r="J223" s="37">
        <f t="shared" si="13"/>
        <v>0</v>
      </c>
      <c r="L223" s="71"/>
      <c r="M223" s="71"/>
    </row>
    <row r="224" spans="1:13" s="29" customFormat="1" ht="21" hidden="1" customHeight="1" x14ac:dyDescent="0.25">
      <c r="A224" s="69" t="s">
        <v>92</v>
      </c>
      <c r="B224" s="70">
        <v>1042</v>
      </c>
      <c r="C224" s="105">
        <f t="shared" si="12"/>
        <v>0</v>
      </c>
      <c r="D224" s="101"/>
      <c r="E224" s="105">
        <f>ROUND(J$173*C182/100,6)</f>
        <v>0</v>
      </c>
      <c r="F224" s="101"/>
      <c r="G224" s="27"/>
      <c r="H224" s="27"/>
      <c r="I224" s="27"/>
      <c r="J224" s="37">
        <f t="shared" si="13"/>
        <v>0</v>
      </c>
      <c r="L224" s="71"/>
      <c r="M224" s="71"/>
    </row>
    <row r="225" spans="1:13" s="29" customFormat="1" ht="21" hidden="1" customHeight="1" x14ac:dyDescent="0.25">
      <c r="A225" s="69" t="s">
        <v>93</v>
      </c>
      <c r="B225" s="70">
        <v>1061</v>
      </c>
      <c r="C225" s="105">
        <f t="shared" si="12"/>
        <v>0</v>
      </c>
      <c r="D225" s="101"/>
      <c r="E225" s="105">
        <f>ROUND(J$173*C184/100,6)</f>
        <v>0</v>
      </c>
      <c r="F225" s="101"/>
      <c r="G225" s="27"/>
      <c r="H225" s="27"/>
      <c r="I225" s="27"/>
      <c r="J225" s="37">
        <f t="shared" si="13"/>
        <v>0</v>
      </c>
      <c r="L225" s="71"/>
      <c r="M225" s="71"/>
    </row>
    <row r="226" spans="1:13" s="29" customFormat="1" ht="21" hidden="1" customHeight="1" x14ac:dyDescent="0.25">
      <c r="A226" s="69" t="s">
        <v>94</v>
      </c>
      <c r="B226" s="70">
        <v>1119</v>
      </c>
      <c r="C226" s="105">
        <f t="shared" si="12"/>
        <v>0</v>
      </c>
      <c r="D226" s="101"/>
      <c r="E226" s="105">
        <f>ROUND(J$173*C186/100,6)</f>
        <v>0</v>
      </c>
      <c r="F226" s="101"/>
      <c r="G226" s="27"/>
      <c r="H226" s="27"/>
      <c r="I226" s="27"/>
      <c r="J226" s="37">
        <f t="shared" si="13"/>
        <v>0</v>
      </c>
      <c r="L226" s="71"/>
      <c r="M226" s="71"/>
    </row>
    <row r="227" spans="1:13" s="29" customFormat="1" ht="21" hidden="1" customHeight="1" x14ac:dyDescent="0.25">
      <c r="A227" s="69" t="s">
        <v>95</v>
      </c>
      <c r="B227" s="70">
        <v>621</v>
      </c>
      <c r="C227" s="105">
        <f t="shared" si="12"/>
        <v>0</v>
      </c>
      <c r="D227" s="101"/>
      <c r="E227" s="105">
        <f>ROUND(J$173*C188/100,6)</f>
        <v>0</v>
      </c>
      <c r="F227" s="101"/>
      <c r="G227" s="27"/>
      <c r="H227" s="27"/>
      <c r="I227" s="27"/>
      <c r="J227" s="37">
        <f t="shared" si="13"/>
        <v>0</v>
      </c>
      <c r="L227" s="71"/>
      <c r="M227" s="71"/>
    </row>
    <row r="228" spans="1:13" s="29" customFormat="1" ht="21" customHeight="1" x14ac:dyDescent="0.25">
      <c r="A228" s="69" t="s">
        <v>96</v>
      </c>
      <c r="B228" s="70">
        <v>616</v>
      </c>
      <c r="C228" s="100">
        <f t="shared" si="12"/>
        <v>5.0951099999999999E-2</v>
      </c>
      <c r="D228" s="104"/>
      <c r="E228" s="110">
        <f>ROUND(J$173*C190/100,6)</f>
        <v>6.7500000000000004E-2</v>
      </c>
      <c r="F228" s="111"/>
      <c r="G228" s="27"/>
      <c r="H228" s="27"/>
      <c r="I228" s="27"/>
      <c r="J228" s="37">
        <f t="shared" si="13"/>
        <v>0.1184511</v>
      </c>
      <c r="L228" s="71"/>
      <c r="M228" s="71"/>
    </row>
    <row r="229" spans="1:13" s="29" customFormat="1" ht="15" customHeight="1" x14ac:dyDescent="0.25">
      <c r="A229" s="69" t="s">
        <v>97</v>
      </c>
      <c r="B229" s="70">
        <v>2752</v>
      </c>
      <c r="C229" s="100">
        <f t="shared" si="12"/>
        <v>5.0951099999999999E-2</v>
      </c>
      <c r="D229" s="104"/>
      <c r="E229" s="110">
        <f>ROUND(J$173*C192/100,6)</f>
        <v>6.7500000000000004E-2</v>
      </c>
      <c r="F229" s="111"/>
      <c r="G229" s="27"/>
      <c r="H229" s="27"/>
      <c r="I229" s="27"/>
      <c r="J229" s="37">
        <f t="shared" si="13"/>
        <v>0.1184511</v>
      </c>
      <c r="L229" s="71"/>
      <c r="M229" s="71"/>
    </row>
    <row r="230" spans="1:13" s="29" customFormat="1" ht="15.75" hidden="1" x14ac:dyDescent="0.25">
      <c r="A230" s="69" t="s">
        <v>98</v>
      </c>
      <c r="B230" s="70">
        <v>1240</v>
      </c>
      <c r="C230" s="105">
        <f t="shared" si="12"/>
        <v>0</v>
      </c>
      <c r="D230" s="101"/>
      <c r="E230" s="105">
        <f>ROUND(J$173*C194/100,6)</f>
        <v>0</v>
      </c>
      <c r="F230" s="101"/>
      <c r="G230" s="27"/>
      <c r="H230" s="27"/>
      <c r="I230" s="27"/>
      <c r="J230" s="37">
        <f t="shared" si="13"/>
        <v>0</v>
      </c>
      <c r="L230" s="71"/>
      <c r="M230" s="71"/>
    </row>
    <row r="231" spans="1:13" s="29" customFormat="1" ht="15.75" hidden="1" x14ac:dyDescent="0.25">
      <c r="A231" s="69" t="s">
        <v>99</v>
      </c>
      <c r="B231" s="70">
        <v>2750</v>
      </c>
      <c r="C231" s="105">
        <f t="shared" si="12"/>
        <v>0</v>
      </c>
      <c r="D231" s="101"/>
      <c r="E231" s="105">
        <f>ROUND(J$173*C196/100,6)</f>
        <v>0</v>
      </c>
      <c r="F231" s="101"/>
      <c r="G231" s="27"/>
      <c r="H231" s="27"/>
      <c r="I231" s="27"/>
      <c r="J231" s="37">
        <f t="shared" si="13"/>
        <v>0</v>
      </c>
    </row>
    <row r="232" spans="1:13" s="29" customFormat="1" ht="15.75" hidden="1" x14ac:dyDescent="0.25">
      <c r="A232" s="69" t="s">
        <v>78</v>
      </c>
      <c r="B232" s="70">
        <v>2902</v>
      </c>
      <c r="C232" s="100">
        <f>+ROUND(G$202*E232*10^6/(3600*B216*B217),7)</f>
        <v>0</v>
      </c>
      <c r="D232" s="104"/>
      <c r="E232" s="100">
        <f>+K166</f>
        <v>0</v>
      </c>
      <c r="F232" s="104"/>
      <c r="G232" s="27"/>
      <c r="H232" s="27"/>
      <c r="I232" s="27"/>
      <c r="J232" s="37">
        <f t="shared" si="13"/>
        <v>0</v>
      </c>
    </row>
    <row r="233" spans="1:13" s="45" customFormat="1" ht="5.25" hidden="1" customHeight="1" x14ac:dyDescent="0.25">
      <c r="A233" s="72"/>
      <c r="B233" s="73"/>
      <c r="C233" s="65"/>
      <c r="D233" s="74"/>
      <c r="E233" s="74"/>
      <c r="F233" s="43"/>
      <c r="G233" s="43"/>
      <c r="H233" s="43"/>
      <c r="I233" s="43"/>
      <c r="J233" s="44">
        <f>+J220</f>
        <v>0.23690220000000001</v>
      </c>
    </row>
    <row r="234" spans="1:13" s="45" customFormat="1" ht="15.75" hidden="1" x14ac:dyDescent="0.25">
      <c r="A234" s="43" t="s">
        <v>57</v>
      </c>
      <c r="B234" s="76" t="s">
        <v>114</v>
      </c>
      <c r="C234" s="76"/>
      <c r="D234" s="76"/>
      <c r="E234" s="43"/>
      <c r="F234" s="43"/>
      <c r="G234" s="43"/>
      <c r="H234" s="43"/>
      <c r="I234" s="43"/>
      <c r="J234" s="44">
        <f>+C235</f>
        <v>0</v>
      </c>
    </row>
    <row r="235" spans="1:13" s="45" customFormat="1" ht="15.75" hidden="1" x14ac:dyDescent="0.25">
      <c r="A235" s="43" t="s">
        <v>58</v>
      </c>
      <c r="B235" s="43"/>
      <c r="C235" s="76"/>
      <c r="D235" s="43" t="s">
        <v>59</v>
      </c>
      <c r="E235" s="43"/>
      <c r="F235" s="43"/>
      <c r="G235" s="43"/>
      <c r="H235" s="43"/>
      <c r="I235" s="43"/>
      <c r="J235" s="44">
        <f>+J234</f>
        <v>0</v>
      </c>
    </row>
    <row r="236" spans="1:13" s="45" customFormat="1" ht="15.75" hidden="1" x14ac:dyDescent="0.25">
      <c r="A236" s="43" t="s">
        <v>60</v>
      </c>
      <c r="C236" s="43" t="s">
        <v>61</v>
      </c>
      <c r="D236" s="43"/>
      <c r="E236" s="43"/>
      <c r="F236" s="43"/>
      <c r="I236" s="43"/>
      <c r="J236" s="44">
        <f>+J235</f>
        <v>0</v>
      </c>
    </row>
    <row r="237" spans="1:13" s="45" customFormat="1" ht="15.75" hidden="1" x14ac:dyDescent="0.25">
      <c r="A237" s="43" t="s">
        <v>62</v>
      </c>
      <c r="C237" s="43">
        <v>4</v>
      </c>
      <c r="D237" s="43" t="s">
        <v>63</v>
      </c>
      <c r="E237" s="43"/>
      <c r="F237" s="43"/>
      <c r="G237" s="43"/>
      <c r="H237" s="43"/>
      <c r="I237" s="43"/>
      <c r="J237" s="44">
        <f>+J236</f>
        <v>0</v>
      </c>
    </row>
    <row r="238" spans="1:13" s="45" customFormat="1" ht="15.75" hidden="1" x14ac:dyDescent="0.25">
      <c r="A238" s="43" t="s">
        <v>64</v>
      </c>
      <c r="D238" s="43"/>
      <c r="E238" s="43"/>
      <c r="G238" s="43">
        <v>1</v>
      </c>
      <c r="H238" s="43" t="s">
        <v>65</v>
      </c>
      <c r="I238" s="43"/>
      <c r="J238" s="44">
        <f>+J234</f>
        <v>0</v>
      </c>
    </row>
    <row r="239" spans="1:13" s="45" customFormat="1" ht="15.75" hidden="1" x14ac:dyDescent="0.25">
      <c r="A239" s="43"/>
      <c r="D239" s="43"/>
      <c r="E239" s="43"/>
      <c r="G239" s="43"/>
      <c r="H239" s="43"/>
      <c r="I239" s="43"/>
      <c r="J239" s="44">
        <f t="shared" ref="J239:J253" si="14">+J238</f>
        <v>0</v>
      </c>
    </row>
    <row r="240" spans="1:13" s="45" customFormat="1" ht="15.75" hidden="1" x14ac:dyDescent="0.25">
      <c r="A240" s="43" t="s">
        <v>66</v>
      </c>
      <c r="B240" s="43"/>
      <c r="C240" s="43"/>
      <c r="D240" s="43"/>
      <c r="E240" s="43"/>
      <c r="F240" s="43"/>
      <c r="G240" s="43"/>
      <c r="H240" s="43"/>
      <c r="I240" s="43"/>
      <c r="J240" s="44">
        <f t="shared" si="14"/>
        <v>0</v>
      </c>
    </row>
    <row r="241" spans="1:11" s="45" customFormat="1" ht="15.75" hidden="1" x14ac:dyDescent="0.25">
      <c r="A241" s="43" t="s">
        <v>67</v>
      </c>
      <c r="B241" s="76">
        <v>252</v>
      </c>
      <c r="C241" s="43" t="s">
        <v>68</v>
      </c>
      <c r="D241" s="43"/>
      <c r="E241" s="43"/>
      <c r="F241" s="43"/>
      <c r="G241" s="43"/>
      <c r="H241" s="43"/>
      <c r="I241" s="43"/>
      <c r="J241" s="44">
        <f t="shared" si="14"/>
        <v>0</v>
      </c>
    </row>
    <row r="242" spans="1:11" s="45" customFormat="1" ht="15.75" hidden="1" x14ac:dyDescent="0.25">
      <c r="A242" s="43" t="s">
        <v>69</v>
      </c>
      <c r="B242" s="76">
        <v>3</v>
      </c>
      <c r="C242" s="43" t="s">
        <v>70</v>
      </c>
      <c r="D242" s="43"/>
      <c r="E242" s="43"/>
      <c r="F242" s="43"/>
      <c r="G242" s="43"/>
      <c r="H242" s="43"/>
      <c r="I242" s="43"/>
      <c r="J242" s="44">
        <f t="shared" si="14"/>
        <v>0</v>
      </c>
    </row>
    <row r="243" spans="1:11" s="45" customFormat="1" ht="15.75" hidden="1" x14ac:dyDescent="0.25">
      <c r="A243" s="43" t="s">
        <v>67</v>
      </c>
      <c r="B243" s="43">
        <f>+B241*B242</f>
        <v>756</v>
      </c>
      <c r="C243" s="43" t="s">
        <v>71</v>
      </c>
      <c r="D243" s="43"/>
      <c r="E243" s="43"/>
      <c r="F243" s="43"/>
      <c r="G243" s="43"/>
      <c r="H243" s="43"/>
      <c r="I243" s="43"/>
      <c r="J243" s="44">
        <f t="shared" si="14"/>
        <v>0</v>
      </c>
    </row>
    <row r="244" spans="1:11" s="45" customFormat="1" ht="15.75" hidden="1" x14ac:dyDescent="0.25">
      <c r="A244" s="43" t="s">
        <v>72</v>
      </c>
      <c r="B244" s="43"/>
      <c r="C244" s="43"/>
      <c r="D244" s="43"/>
      <c r="E244" s="43"/>
      <c r="F244" s="43"/>
      <c r="G244" s="43"/>
      <c r="H244" s="43"/>
      <c r="I244" s="43"/>
      <c r="J244" s="44">
        <f t="shared" si="14"/>
        <v>0</v>
      </c>
    </row>
    <row r="245" spans="1:11" s="45" customFormat="1" ht="15.75" hidden="1" x14ac:dyDescent="0.25">
      <c r="A245" s="43" t="s">
        <v>67</v>
      </c>
      <c r="B245" s="43">
        <f>+B241</f>
        <v>252</v>
      </c>
      <c r="C245" s="43" t="s">
        <v>68</v>
      </c>
      <c r="D245" s="43"/>
      <c r="E245" s="43"/>
      <c r="F245" s="43"/>
      <c r="G245" s="43"/>
      <c r="H245" s="43"/>
      <c r="I245" s="43"/>
      <c r="J245" s="44">
        <f t="shared" si="14"/>
        <v>0</v>
      </c>
    </row>
    <row r="246" spans="1:11" s="45" customFormat="1" ht="15.75" hidden="1" x14ac:dyDescent="0.25">
      <c r="A246" s="43" t="s">
        <v>69</v>
      </c>
      <c r="B246" s="43">
        <v>24</v>
      </c>
      <c r="C246" s="43" t="s">
        <v>70</v>
      </c>
      <c r="D246" s="43"/>
      <c r="E246" s="43"/>
      <c r="F246" s="43"/>
      <c r="G246" s="43"/>
      <c r="H246" s="43"/>
      <c r="I246" s="43"/>
      <c r="J246" s="44">
        <f t="shared" si="14"/>
        <v>0</v>
      </c>
    </row>
    <row r="247" spans="1:11" s="45" customFormat="1" ht="15.75" hidden="1" x14ac:dyDescent="0.25">
      <c r="A247" s="43" t="s">
        <v>67</v>
      </c>
      <c r="B247" s="43">
        <f>+B245*B246</f>
        <v>6048</v>
      </c>
      <c r="C247" s="43" t="s">
        <v>71</v>
      </c>
      <c r="D247" s="43"/>
      <c r="E247" s="43"/>
      <c r="F247" s="43"/>
      <c r="G247" s="43"/>
      <c r="H247" s="43"/>
      <c r="I247" s="43"/>
      <c r="J247" s="44">
        <f t="shared" si="14"/>
        <v>0</v>
      </c>
    </row>
    <row r="248" spans="1:11" s="45" customFormat="1" ht="3" hidden="1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4">
        <f t="shared" si="14"/>
        <v>0</v>
      </c>
    </row>
    <row r="249" spans="1:11" s="45" customFormat="1" ht="15.75" hidden="1" x14ac:dyDescent="0.25">
      <c r="A249" s="43" t="s">
        <v>73</v>
      </c>
      <c r="B249" s="43"/>
      <c r="C249" s="43"/>
      <c r="D249" s="43"/>
      <c r="E249" s="43"/>
      <c r="F249" s="43"/>
      <c r="G249" s="43"/>
      <c r="H249" s="43"/>
      <c r="I249" s="43"/>
      <c r="J249" s="44">
        <f>+B251</f>
        <v>0</v>
      </c>
    </row>
    <row r="250" spans="1:11" s="45" customFormat="1" ht="18.75" hidden="1" x14ac:dyDescent="0.35">
      <c r="A250" s="58" t="s">
        <v>74</v>
      </c>
      <c r="B250" s="54">
        <f>+C235</f>
        <v>0</v>
      </c>
      <c r="C250" s="43" t="s">
        <v>75</v>
      </c>
      <c r="D250" s="43"/>
      <c r="E250" s="43"/>
      <c r="F250" s="43"/>
      <c r="G250" s="43"/>
      <c r="H250" s="43"/>
      <c r="I250" s="43"/>
      <c r="J250" s="44">
        <f t="shared" si="14"/>
        <v>0</v>
      </c>
      <c r="K250" s="45">
        <f>0.4*B250*B251/100000</f>
        <v>0</v>
      </c>
    </row>
    <row r="251" spans="1:11" s="45" customFormat="1" ht="18.75" hidden="1" x14ac:dyDescent="0.35">
      <c r="A251" s="58" t="s">
        <v>76</v>
      </c>
      <c r="B251" s="59"/>
      <c r="C251" s="43" t="s">
        <v>77</v>
      </c>
      <c r="D251" s="43"/>
      <c r="E251" s="43"/>
      <c r="F251" s="43"/>
      <c r="G251" s="43"/>
      <c r="H251" s="43"/>
      <c r="I251" s="43"/>
      <c r="J251" s="44">
        <f t="shared" si="14"/>
        <v>0</v>
      </c>
    </row>
    <row r="252" spans="1:11" s="45" customFormat="1" ht="20.25" hidden="1" x14ac:dyDescent="0.35">
      <c r="A252" s="60" t="s">
        <v>78</v>
      </c>
      <c r="B252" s="58" t="s">
        <v>79</v>
      </c>
      <c r="C252" s="54" t="str">
        <f>+"0.4 * "&amp;TEXT(B250,"0.0")&amp;" * "&amp;TEXT(B251,"0.0")&amp;" /100000 = "&amp;TEXT(0.4*B250*B251/100000,"0.0000000")&amp;" т/г"</f>
        <v>0.4 * 0.0 * 0.0 /100000 = 0.0000000 т/г</v>
      </c>
      <c r="D252" s="43"/>
      <c r="E252" s="43"/>
      <c r="F252" s="43"/>
      <c r="G252" s="43"/>
      <c r="H252" s="43"/>
      <c r="I252" s="43"/>
      <c r="J252" s="44">
        <f t="shared" si="14"/>
        <v>0</v>
      </c>
    </row>
    <row r="253" spans="1:11" s="45" customFormat="1" ht="15.75" hidden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4">
        <f t="shared" si="14"/>
        <v>0</v>
      </c>
    </row>
    <row r="254" spans="1:11" s="45" customFormat="1" ht="15.75" hidden="1" x14ac:dyDescent="0.25">
      <c r="A254" s="43" t="s">
        <v>80</v>
      </c>
      <c r="B254" s="43"/>
      <c r="C254" s="43"/>
      <c r="D254" s="43"/>
      <c r="E254" s="43"/>
      <c r="F254" s="43"/>
      <c r="G254" s="43"/>
      <c r="H254" s="43"/>
      <c r="I254" s="43"/>
      <c r="J254" s="44">
        <f>+B258</f>
        <v>0</v>
      </c>
    </row>
    <row r="255" spans="1:11" s="45" customFormat="1" ht="18.75" hidden="1" x14ac:dyDescent="0.35">
      <c r="A255" s="58" t="s">
        <v>81</v>
      </c>
      <c r="B255" s="76">
        <v>67</v>
      </c>
      <c r="C255" s="43" t="s">
        <v>82</v>
      </c>
      <c r="D255" s="43"/>
      <c r="E255" s="43"/>
      <c r="F255" s="43"/>
      <c r="G255" s="43"/>
      <c r="H255" s="43"/>
      <c r="I255" s="43"/>
      <c r="J255" s="44">
        <f t="shared" ref="J255:J261" si="15">+J254</f>
        <v>0</v>
      </c>
    </row>
    <row r="256" spans="1:11" s="45" customFormat="1" ht="18.75" hidden="1" x14ac:dyDescent="0.35">
      <c r="A256" s="58" t="s">
        <v>83</v>
      </c>
      <c r="B256" s="43">
        <v>25</v>
      </c>
      <c r="C256" s="43" t="s">
        <v>82</v>
      </c>
      <c r="D256" s="43"/>
      <c r="E256" s="43"/>
      <c r="F256" s="43"/>
      <c r="G256" s="43"/>
      <c r="H256" s="43"/>
      <c r="I256" s="43"/>
      <c r="J256" s="44">
        <f t="shared" si="15"/>
        <v>0</v>
      </c>
    </row>
    <row r="257" spans="1:10" s="45" customFormat="1" ht="14.25" hidden="1" customHeight="1" x14ac:dyDescent="0.35">
      <c r="A257" s="58" t="s">
        <v>84</v>
      </c>
      <c r="B257" s="43">
        <v>75</v>
      </c>
      <c r="C257" s="43" t="s">
        <v>82</v>
      </c>
      <c r="D257" s="43"/>
      <c r="E257" s="43"/>
      <c r="F257" s="43"/>
      <c r="G257" s="43"/>
      <c r="H257" s="43"/>
      <c r="I257" s="43"/>
      <c r="J257" s="44">
        <f>B255*(B256+B257)*B258/10000000</f>
        <v>0</v>
      </c>
    </row>
    <row r="258" spans="1:10" s="45" customFormat="1" ht="18.75" hidden="1" x14ac:dyDescent="0.35">
      <c r="A258" s="58" t="s">
        <v>74</v>
      </c>
      <c r="B258" s="43">
        <f>+C235-K250*1000</f>
        <v>0</v>
      </c>
      <c r="C258" s="43" t="s">
        <v>75</v>
      </c>
      <c r="D258" s="43"/>
      <c r="E258" s="43"/>
      <c r="F258" s="43"/>
      <c r="G258" s="43"/>
      <c r="H258" s="43"/>
      <c r="I258" s="43"/>
      <c r="J258" s="44">
        <f t="shared" si="15"/>
        <v>0</v>
      </c>
    </row>
    <row r="259" spans="1:10" s="45" customFormat="1" ht="20.25" hidden="1" x14ac:dyDescent="0.35">
      <c r="A259" s="60" t="s">
        <v>85</v>
      </c>
      <c r="B259" s="58" t="s">
        <v>86</v>
      </c>
      <c r="C259" s="54" t="str">
        <f>+TEXT(B258,"0.0")&amp;" * "&amp;TEXT(B255,"0.0")&amp;" * ("&amp;TEXT(B256,"0.0")&amp;" + "&amp;TEXT(B257,"0.0")&amp;") / 10000000 = "&amp;TEXT(B255*(B256+B257)*B258/10000000,"0.0000")&amp;" т/г"</f>
        <v>0.0 * 67.0 * (25.0 + 75.0) / 10000000 = 0.0000 т/г</v>
      </c>
      <c r="D259" s="43"/>
      <c r="E259" s="43"/>
      <c r="F259" s="43"/>
      <c r="G259" s="43"/>
      <c r="H259" s="43"/>
      <c r="I259" s="43"/>
      <c r="J259" s="44">
        <f t="shared" si="15"/>
        <v>0</v>
      </c>
    </row>
    <row r="260" spans="1:10" s="45" customFormat="1" ht="15.75" hidden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4">
        <f t="shared" si="15"/>
        <v>0</v>
      </c>
    </row>
    <row r="261" spans="1:10" s="45" customFormat="1" ht="15.75" hidden="1" x14ac:dyDescent="0.25">
      <c r="A261" s="43" t="s">
        <v>87</v>
      </c>
      <c r="B261" s="43"/>
      <c r="C261" s="43"/>
      <c r="D261" s="43"/>
      <c r="E261" s="43"/>
      <c r="F261" s="43"/>
      <c r="G261" s="43"/>
      <c r="H261" s="43"/>
      <c r="I261" s="43"/>
      <c r="J261" s="44">
        <f t="shared" si="15"/>
        <v>0</v>
      </c>
    </row>
    <row r="262" spans="1:10" s="45" customFormat="1" ht="15.75" hidden="1" x14ac:dyDescent="0.25">
      <c r="A262" s="61" t="s">
        <v>88</v>
      </c>
      <c r="B262" s="62" t="s">
        <v>89</v>
      </c>
      <c r="C262" s="63"/>
      <c r="D262" s="43" t="s">
        <v>82</v>
      </c>
      <c r="E262" s="43"/>
      <c r="F262" s="43"/>
      <c r="G262" s="43"/>
      <c r="H262" s="43"/>
      <c r="I262" s="43"/>
      <c r="J262" s="44">
        <f>+C262</f>
        <v>0</v>
      </c>
    </row>
    <row r="263" spans="1:10" s="45" customFormat="1" ht="15.75" hidden="1" x14ac:dyDescent="0.25">
      <c r="A263" s="60"/>
      <c r="B263" s="58" t="s">
        <v>90</v>
      </c>
      <c r="C263" s="54" t="str">
        <f>+TEXT(J$257,"0.0000")&amp;" * "&amp;TEXT(C262,"0.000")&amp;" / 100 = "&amp;TEXT(J$257*C262/100,"0.000000")&amp;" т/г"</f>
        <v>0.0000 * 0.000 / 100 = 0.000000 т/г</v>
      </c>
      <c r="D263" s="43"/>
      <c r="E263" s="43"/>
      <c r="F263" s="43"/>
      <c r="G263" s="43"/>
      <c r="H263" s="43"/>
      <c r="I263" s="43"/>
      <c r="J263" s="44">
        <f>+C262</f>
        <v>0</v>
      </c>
    </row>
    <row r="264" spans="1:10" s="45" customFormat="1" ht="15.75" hidden="1" x14ac:dyDescent="0.25">
      <c r="A264" s="61" t="s">
        <v>91</v>
      </c>
      <c r="B264" s="62" t="s">
        <v>89</v>
      </c>
      <c r="C264" s="63"/>
      <c r="D264" s="43" t="s">
        <v>82</v>
      </c>
      <c r="E264" s="43"/>
      <c r="F264" s="43"/>
      <c r="G264" s="43"/>
      <c r="H264" s="43"/>
      <c r="I264" s="43"/>
      <c r="J264" s="44">
        <f>+C264</f>
        <v>0</v>
      </c>
    </row>
    <row r="265" spans="1:10" s="45" customFormat="1" ht="15.75" hidden="1" x14ac:dyDescent="0.25">
      <c r="A265" s="60"/>
      <c r="B265" s="58" t="s">
        <v>90</v>
      </c>
      <c r="C265" s="54" t="str">
        <f>+TEXT(J$257,"0.0000")&amp;" * "&amp;TEXT(C264,"0.000")&amp;" / 100 = "&amp;TEXT(J$257*C264/100,"0.000000")&amp;" т/г"</f>
        <v>0.0000 * 0.000 / 100 = 0.000000 т/г</v>
      </c>
      <c r="D265" s="43"/>
      <c r="E265" s="43"/>
      <c r="F265" s="43"/>
      <c r="G265" s="43"/>
      <c r="H265" s="43"/>
      <c r="I265" s="43"/>
      <c r="J265" s="44">
        <f>+C264</f>
        <v>0</v>
      </c>
    </row>
    <row r="266" spans="1:10" s="45" customFormat="1" ht="15.75" hidden="1" x14ac:dyDescent="0.25">
      <c r="A266" s="61" t="s">
        <v>92</v>
      </c>
      <c r="B266" s="62" t="s">
        <v>89</v>
      </c>
      <c r="C266" s="63">
        <v>0</v>
      </c>
      <c r="D266" s="43" t="s">
        <v>82</v>
      </c>
      <c r="E266" s="43"/>
      <c r="F266" s="43"/>
      <c r="G266" s="43"/>
      <c r="H266" s="43"/>
      <c r="I266" s="43"/>
      <c r="J266" s="44">
        <f>+C266</f>
        <v>0</v>
      </c>
    </row>
    <row r="267" spans="1:10" s="45" customFormat="1" ht="15.75" hidden="1" x14ac:dyDescent="0.25">
      <c r="A267" s="60"/>
      <c r="B267" s="58" t="s">
        <v>90</v>
      </c>
      <c r="C267" s="54" t="str">
        <f>+TEXT(J$257,"0.0000")&amp;" * "&amp;TEXT(C266,"0.000")&amp;" / 100 = "&amp;TEXT(J$257*C266/100,"0.000000")&amp;" т/г"</f>
        <v>0.0000 * 0.000 / 100 = 0.000000 т/г</v>
      </c>
      <c r="D267" s="43"/>
      <c r="E267" s="43"/>
      <c r="F267" s="43"/>
      <c r="G267" s="43"/>
      <c r="H267" s="43"/>
      <c r="I267" s="43"/>
      <c r="J267" s="44">
        <f>+C266</f>
        <v>0</v>
      </c>
    </row>
    <row r="268" spans="1:10" s="45" customFormat="1" ht="15.75" hidden="1" x14ac:dyDescent="0.25">
      <c r="A268" s="61" t="s">
        <v>93</v>
      </c>
      <c r="B268" s="62" t="s">
        <v>89</v>
      </c>
      <c r="C268" s="63">
        <v>0</v>
      </c>
      <c r="D268" s="43" t="s">
        <v>82</v>
      </c>
      <c r="E268" s="43"/>
      <c r="F268" s="43"/>
      <c r="G268" s="43"/>
      <c r="H268" s="43"/>
      <c r="I268" s="43"/>
      <c r="J268" s="44">
        <f>+C268</f>
        <v>0</v>
      </c>
    </row>
    <row r="269" spans="1:10" s="45" customFormat="1" ht="15.75" hidden="1" x14ac:dyDescent="0.25">
      <c r="A269" s="60"/>
      <c r="B269" s="58" t="s">
        <v>90</v>
      </c>
      <c r="C269" s="54" t="str">
        <f>+TEXT(J$257,"0.0000")&amp;" * "&amp;TEXT(C268,"0.000")&amp;" / 100 = "&amp;TEXT(J$257*C268/100,"0.000000")&amp;" т/г"</f>
        <v>0.0000 * 0.000 / 100 = 0.000000 т/г</v>
      </c>
      <c r="D269" s="43"/>
      <c r="E269" s="43"/>
      <c r="F269" s="43"/>
      <c r="G269" s="43"/>
      <c r="H269" s="43"/>
      <c r="I269" s="43"/>
      <c r="J269" s="44">
        <f>+C268</f>
        <v>0</v>
      </c>
    </row>
    <row r="270" spans="1:10" s="45" customFormat="1" ht="15.75" hidden="1" x14ac:dyDescent="0.25">
      <c r="A270" s="61" t="s">
        <v>94</v>
      </c>
      <c r="B270" s="62" t="s">
        <v>89</v>
      </c>
      <c r="C270" s="63">
        <v>0</v>
      </c>
      <c r="D270" s="43" t="s">
        <v>82</v>
      </c>
      <c r="E270" s="43"/>
      <c r="F270" s="43"/>
      <c r="G270" s="43"/>
      <c r="H270" s="43"/>
      <c r="I270" s="43"/>
      <c r="J270" s="44">
        <f>+C270</f>
        <v>0</v>
      </c>
    </row>
    <row r="271" spans="1:10" s="45" customFormat="1" ht="15.75" hidden="1" x14ac:dyDescent="0.25">
      <c r="A271" s="60"/>
      <c r="B271" s="58" t="s">
        <v>90</v>
      </c>
      <c r="C271" s="54" t="str">
        <f>+TEXT(J$257,"0.0000")&amp;" * "&amp;TEXT(C270,"0.000")&amp;" / 100 = "&amp;TEXT(J$257*C270/100,"0.000000")&amp;" т/г"</f>
        <v>0.0000 * 0.000 / 100 = 0.000000 т/г</v>
      </c>
      <c r="D271" s="43"/>
      <c r="E271" s="43"/>
      <c r="F271" s="43"/>
      <c r="G271" s="43"/>
      <c r="H271" s="43"/>
      <c r="I271" s="43"/>
      <c r="J271" s="44">
        <f>+C270</f>
        <v>0</v>
      </c>
    </row>
    <row r="272" spans="1:10" s="45" customFormat="1" ht="15.75" hidden="1" x14ac:dyDescent="0.25">
      <c r="A272" s="61" t="s">
        <v>95</v>
      </c>
      <c r="B272" s="62" t="s">
        <v>89</v>
      </c>
      <c r="C272" s="63"/>
      <c r="D272" s="43" t="s">
        <v>82</v>
      </c>
      <c r="E272" s="43"/>
      <c r="F272" s="43"/>
      <c r="G272" s="43"/>
      <c r="H272" s="43"/>
      <c r="I272" s="43"/>
      <c r="J272" s="44">
        <f>+C272</f>
        <v>0</v>
      </c>
    </row>
    <row r="273" spans="1:10" s="45" customFormat="1" ht="15.75" hidden="1" x14ac:dyDescent="0.25">
      <c r="A273" s="60"/>
      <c r="B273" s="58" t="s">
        <v>90</v>
      </c>
      <c r="C273" s="54" t="str">
        <f>+TEXT(J$257,"0.0000")&amp;" * "&amp;TEXT(C272,"0.000")&amp;" / 100 = "&amp;TEXT(J$257*C272/100,"0.000000")&amp;" т/г"</f>
        <v>0.0000 * 0.000 / 100 = 0.000000 т/г</v>
      </c>
      <c r="D273" s="43"/>
      <c r="E273" s="43"/>
      <c r="F273" s="43"/>
      <c r="G273" s="43"/>
      <c r="H273" s="43"/>
      <c r="I273" s="43"/>
      <c r="J273" s="44">
        <f>+C272</f>
        <v>0</v>
      </c>
    </row>
    <row r="274" spans="1:10" s="45" customFormat="1" ht="8.25" hidden="1" customHeight="1" x14ac:dyDescent="0.25">
      <c r="A274" s="61" t="s">
        <v>96</v>
      </c>
      <c r="B274" s="62" t="s">
        <v>89</v>
      </c>
      <c r="C274" s="63"/>
      <c r="D274" s="43" t="s">
        <v>82</v>
      </c>
      <c r="E274" s="43"/>
      <c r="F274" s="43"/>
      <c r="G274" s="43"/>
      <c r="H274" s="43"/>
      <c r="I274" s="43"/>
      <c r="J274" s="44">
        <f>+C274</f>
        <v>0</v>
      </c>
    </row>
    <row r="275" spans="1:10" s="45" customFormat="1" ht="15.75" hidden="1" x14ac:dyDescent="0.25">
      <c r="A275" s="60"/>
      <c r="B275" s="58" t="s">
        <v>90</v>
      </c>
      <c r="C275" s="54" t="str">
        <f>+TEXT(J$257,"0.0000")&amp;" * "&amp;TEXT(C274,"0.000")&amp;" / 100 = "&amp;TEXT(J$257*C274/100,"0.0000")&amp;" т/г"</f>
        <v>0.0000 * 0.000 / 100 = 0.0000 т/г</v>
      </c>
      <c r="D275" s="43"/>
      <c r="E275" s="43"/>
      <c r="F275" s="43"/>
      <c r="G275" s="43"/>
      <c r="H275" s="43"/>
      <c r="I275" s="43"/>
      <c r="J275" s="44">
        <f>+C274</f>
        <v>0</v>
      </c>
    </row>
    <row r="276" spans="1:10" s="45" customFormat="1" ht="15.75" hidden="1" x14ac:dyDescent="0.25">
      <c r="A276" s="61" t="s">
        <v>97</v>
      </c>
      <c r="B276" s="62" t="s">
        <v>89</v>
      </c>
      <c r="C276" s="63"/>
      <c r="D276" s="43" t="s">
        <v>82</v>
      </c>
      <c r="E276" s="43"/>
      <c r="F276" s="43"/>
      <c r="G276" s="43"/>
      <c r="H276" s="43"/>
      <c r="I276" s="43"/>
      <c r="J276" s="44">
        <f>+C276</f>
        <v>0</v>
      </c>
    </row>
    <row r="277" spans="1:10" s="45" customFormat="1" ht="15.75" hidden="1" x14ac:dyDescent="0.25">
      <c r="A277" s="60"/>
      <c r="B277" s="58" t="s">
        <v>90</v>
      </c>
      <c r="C277" s="54" t="str">
        <f>+TEXT(J$257,"0.0000")&amp;" * "&amp;TEXT(C276,"0.000")&amp;" / 100 = "&amp;TEXT(J$257*C276/100,"0.0000")&amp;" т/г"</f>
        <v>0.0000 * 0.000 / 100 = 0.0000 т/г</v>
      </c>
      <c r="D277" s="43"/>
      <c r="E277" s="43"/>
      <c r="F277" s="43"/>
      <c r="G277" s="43"/>
      <c r="H277" s="43"/>
      <c r="I277" s="43"/>
      <c r="J277" s="44">
        <f>+C276</f>
        <v>0</v>
      </c>
    </row>
    <row r="278" spans="1:10" s="45" customFormat="1" ht="15.75" hidden="1" x14ac:dyDescent="0.25">
      <c r="A278" s="61" t="s">
        <v>98</v>
      </c>
      <c r="B278" s="62" t="s">
        <v>89</v>
      </c>
      <c r="C278" s="63">
        <v>0</v>
      </c>
      <c r="D278" s="43" t="s">
        <v>82</v>
      </c>
      <c r="E278" s="43"/>
      <c r="F278" s="43"/>
      <c r="G278" s="43"/>
      <c r="H278" s="43"/>
      <c r="I278" s="43"/>
      <c r="J278" s="44">
        <f>+C278</f>
        <v>0</v>
      </c>
    </row>
    <row r="279" spans="1:10" s="45" customFormat="1" ht="15.75" hidden="1" x14ac:dyDescent="0.25">
      <c r="A279" s="60"/>
      <c r="B279" s="58" t="s">
        <v>90</v>
      </c>
      <c r="C279" s="54" t="str">
        <f>+TEXT(J$257,"0.0000")&amp;" * "&amp;TEXT(C278,"0.000")&amp;" / 100 = "&amp;TEXT(J$257*C278/100,"0.0000")&amp;" т/г"</f>
        <v>0.0000 * 0.000 / 100 = 0.0000 т/г</v>
      </c>
      <c r="D279" s="43"/>
      <c r="E279" s="43"/>
      <c r="F279" s="43"/>
      <c r="G279" s="43"/>
      <c r="H279" s="43"/>
      <c r="I279" s="43"/>
      <c r="J279" s="44">
        <f>+C278</f>
        <v>0</v>
      </c>
    </row>
    <row r="280" spans="1:10" s="45" customFormat="1" ht="15.75" hidden="1" x14ac:dyDescent="0.25">
      <c r="A280" s="61" t="s">
        <v>99</v>
      </c>
      <c r="B280" s="62" t="s">
        <v>89</v>
      </c>
      <c r="C280" s="63">
        <v>0</v>
      </c>
      <c r="D280" s="43" t="s">
        <v>82</v>
      </c>
      <c r="E280" s="43"/>
      <c r="F280" s="43"/>
      <c r="G280" s="43"/>
      <c r="H280" s="43"/>
      <c r="I280" s="43"/>
      <c r="J280" s="44">
        <f>+C280</f>
        <v>0</v>
      </c>
    </row>
    <row r="281" spans="1:10" s="45" customFormat="1" ht="15.75" hidden="1" x14ac:dyDescent="0.25">
      <c r="A281" s="43"/>
      <c r="B281" s="58" t="s">
        <v>90</v>
      </c>
      <c r="C281" s="54" t="str">
        <f>+TEXT(J$257,"0.0000")&amp;" * "&amp;TEXT(C280,"0.000")&amp;" / 100 = "&amp;TEXT(J$257*C280/100,"0.0000")&amp;" т/г"</f>
        <v>0.0000 * 0.000 / 100 = 0.0000 т/г</v>
      </c>
      <c r="D281" s="43"/>
      <c r="E281" s="43"/>
      <c r="F281" s="43"/>
      <c r="G281" s="43"/>
      <c r="H281" s="43"/>
      <c r="I281" s="43"/>
      <c r="J281" s="44">
        <f>+C280</f>
        <v>0</v>
      </c>
    </row>
    <row r="282" spans="1:10" s="45" customFormat="1" ht="15.75" hidden="1" x14ac:dyDescent="0.25">
      <c r="A282" s="61" t="s">
        <v>115</v>
      </c>
      <c r="B282" s="62" t="s">
        <v>89</v>
      </c>
      <c r="C282" s="63"/>
      <c r="D282" s="43" t="s">
        <v>82</v>
      </c>
      <c r="E282" s="43"/>
      <c r="F282" s="43"/>
      <c r="G282" s="43"/>
      <c r="H282" s="43"/>
      <c r="I282" s="43"/>
      <c r="J282" s="44">
        <f>+C282</f>
        <v>0</v>
      </c>
    </row>
    <row r="283" spans="1:10" s="45" customFormat="1" ht="15.75" hidden="1" x14ac:dyDescent="0.25">
      <c r="A283" s="43"/>
      <c r="B283" s="58" t="s">
        <v>90</v>
      </c>
      <c r="C283" s="54" t="str">
        <f>+TEXT(J$257,"0.0000")&amp;" * "&amp;TEXT(C282,"0.000")&amp;" / 100 = "&amp;TEXT(J$257*C282/100,"0.0000")&amp;" т/г"</f>
        <v>0.0000 * 0.000 / 100 = 0.0000 т/г</v>
      </c>
      <c r="D283" s="43"/>
      <c r="E283" s="43"/>
      <c r="F283" s="43"/>
      <c r="G283" s="43"/>
      <c r="H283" s="43"/>
      <c r="I283" s="43"/>
      <c r="J283" s="44">
        <f>+C282</f>
        <v>0</v>
      </c>
    </row>
    <row r="284" spans="1:10" s="45" customFormat="1" ht="15.75" hidden="1" x14ac:dyDescent="0.25">
      <c r="A284" s="43"/>
      <c r="B284" s="43"/>
      <c r="C284" s="65"/>
      <c r="D284" s="43"/>
      <c r="E284" s="43"/>
      <c r="F284" s="43"/>
      <c r="G284" s="43"/>
      <c r="H284" s="43"/>
      <c r="I284" s="43"/>
      <c r="J284" s="44">
        <f>+J261</f>
        <v>0</v>
      </c>
    </row>
    <row r="285" spans="1:10" s="45" customFormat="1" ht="15.75" hidden="1" x14ac:dyDescent="0.25">
      <c r="A285" s="43" t="s">
        <v>100</v>
      </c>
      <c r="B285" s="43"/>
      <c r="C285" s="43"/>
      <c r="D285" s="43"/>
      <c r="E285" s="43"/>
      <c r="F285" s="43"/>
      <c r="G285" s="43"/>
      <c r="H285" s="43"/>
      <c r="I285" s="43"/>
      <c r="J285" s="44">
        <f>+J284</f>
        <v>0</v>
      </c>
    </row>
    <row r="286" spans="1:10" s="45" customFormat="1" ht="15.75" hidden="1" x14ac:dyDescent="0.25">
      <c r="A286" s="58" t="s">
        <v>101</v>
      </c>
      <c r="B286" s="54">
        <f>+B246</f>
        <v>24</v>
      </c>
      <c r="C286" s="43" t="s">
        <v>102</v>
      </c>
      <c r="D286" s="43"/>
      <c r="E286" s="43"/>
      <c r="F286" s="43"/>
      <c r="J286" s="44">
        <f>+J285</f>
        <v>0</v>
      </c>
    </row>
    <row r="287" spans="1:10" s="45" customFormat="1" ht="9.75" hidden="1" customHeight="1" x14ac:dyDescent="0.25">
      <c r="A287" s="58" t="s">
        <v>103</v>
      </c>
      <c r="B287" s="54">
        <f>+B245</f>
        <v>252</v>
      </c>
      <c r="C287" s="43" t="s">
        <v>104</v>
      </c>
      <c r="D287" s="43"/>
      <c r="E287" s="43"/>
      <c r="F287" s="43"/>
      <c r="G287" s="43"/>
      <c r="H287" s="43"/>
      <c r="I287" s="43"/>
      <c r="J287" s="44">
        <f>+J286</f>
        <v>0</v>
      </c>
    </row>
    <row r="288" spans="1:10" s="45" customFormat="1" ht="15.75" hidden="1" x14ac:dyDescent="0.25">
      <c r="A288" s="60" t="s">
        <v>64</v>
      </c>
      <c r="B288" s="54"/>
      <c r="C288" s="43"/>
      <c r="D288" s="43"/>
      <c r="E288" s="43"/>
      <c r="F288" s="43"/>
      <c r="G288" s="50">
        <f>+G238</f>
        <v>1</v>
      </c>
      <c r="H288" s="50" t="s">
        <v>65</v>
      </c>
      <c r="I288" s="50"/>
      <c r="J288" s="44">
        <f>+J287</f>
        <v>0</v>
      </c>
    </row>
    <row r="289" spans="1:10" s="45" customFormat="1" ht="15.75" hidden="1" x14ac:dyDescent="0.25">
      <c r="A289" s="60"/>
      <c r="B289" s="54"/>
      <c r="C289" s="43"/>
      <c r="D289" s="43"/>
      <c r="E289" s="43"/>
      <c r="F289" s="43"/>
      <c r="G289" s="43"/>
      <c r="H289" s="43"/>
      <c r="I289" s="43"/>
      <c r="J289" s="44">
        <f>+J288</f>
        <v>0</v>
      </c>
    </row>
    <row r="290" spans="1:10" s="45" customFormat="1" ht="15.75" hidden="1" x14ac:dyDescent="0.25">
      <c r="A290" s="60" t="str">
        <f t="shared" ref="A290:A300" si="16">+A309</f>
        <v>Ацетон</v>
      </c>
      <c r="B290" s="58" t="s">
        <v>105</v>
      </c>
      <c r="C290" s="54" t="str">
        <f t="shared" ref="C290:C300" si="17">+TEXT(E309,"0.000000")&amp;" * 1000000 / (3600 * "&amp;TEXT(B$286,"0.0")&amp;" * "&amp;TEXT(B$287,"0.0")&amp;" ) * "&amp;TEXT(G$288,"0")&amp;"  = "&amp;TEXT(G$288*E309*1000000/3600/B$286/B$287,"0.0000000")&amp;" г/с "</f>
        <v xml:space="preserve">0.000000 * 1000000 / (3600 * 24.0 * 252.0 ) * 1  = 0.0000000 г/с </v>
      </c>
      <c r="D290" s="43"/>
      <c r="E290" s="43"/>
      <c r="F290" s="43"/>
      <c r="G290" s="43"/>
      <c r="H290" s="43"/>
      <c r="I290" s="43"/>
      <c r="J290" s="44">
        <f>+C309+E309</f>
        <v>0</v>
      </c>
    </row>
    <row r="291" spans="1:10" s="45" customFormat="1" ht="15.75" hidden="1" x14ac:dyDescent="0.25">
      <c r="A291" s="60" t="str">
        <f t="shared" si="16"/>
        <v>Бутилацетат</v>
      </c>
      <c r="B291" s="58" t="s">
        <v>105</v>
      </c>
      <c r="C291" s="54" t="str">
        <f t="shared" si="17"/>
        <v xml:space="preserve">0.000000 * 1000000 / (3600 * 24.0 * 252.0 ) * 1  = 0.0000000 г/с </v>
      </c>
      <c r="D291" s="43"/>
      <c r="E291" s="43"/>
      <c r="F291" s="43"/>
      <c r="G291" s="43"/>
      <c r="H291" s="43"/>
      <c r="I291" s="43"/>
      <c r="J291" s="44">
        <f t="shared" ref="J291:J296" si="18">+C310+E310</f>
        <v>0</v>
      </c>
    </row>
    <row r="292" spans="1:10" s="45" customFormat="1" ht="15.75" hidden="1" x14ac:dyDescent="0.25">
      <c r="A292" s="60" t="str">
        <f t="shared" si="16"/>
        <v>Спирт n-бутиловый</v>
      </c>
      <c r="B292" s="58" t="s">
        <v>105</v>
      </c>
      <c r="C292" s="54" t="str">
        <f t="shared" si="17"/>
        <v xml:space="preserve">0.000000 * 1000000 / (3600 * 24.0 * 252.0 ) * 1  = 0.0000000 г/с </v>
      </c>
      <c r="D292" s="43"/>
      <c r="E292" s="43"/>
      <c r="F292" s="43"/>
      <c r="G292" s="43"/>
      <c r="H292" s="43"/>
      <c r="I292" s="43"/>
      <c r="J292" s="44">
        <f t="shared" si="18"/>
        <v>0</v>
      </c>
    </row>
    <row r="293" spans="1:10" s="45" customFormat="1" ht="15.75" hidden="1" x14ac:dyDescent="0.25">
      <c r="A293" s="60" t="str">
        <f t="shared" si="16"/>
        <v>Спирт этиловый</v>
      </c>
      <c r="B293" s="58" t="s">
        <v>105</v>
      </c>
      <c r="C293" s="54" t="str">
        <f t="shared" si="17"/>
        <v xml:space="preserve">0.000000 * 1000000 / (3600 * 24.0 * 252.0 ) * 1  = 0.0000000 г/с </v>
      </c>
      <c r="D293" s="43"/>
      <c r="E293" s="43"/>
      <c r="F293" s="43"/>
      <c r="G293" s="43"/>
      <c r="H293" s="43"/>
      <c r="I293" s="43"/>
      <c r="J293" s="44">
        <f t="shared" si="18"/>
        <v>0</v>
      </c>
    </row>
    <row r="294" spans="1:10" s="45" customFormat="1" ht="15.75" hidden="1" x14ac:dyDescent="0.25">
      <c r="A294" s="60" t="str">
        <f t="shared" si="16"/>
        <v>Этилцеллозольв</v>
      </c>
      <c r="B294" s="58" t="s">
        <v>105</v>
      </c>
      <c r="C294" s="54" t="str">
        <f t="shared" si="17"/>
        <v xml:space="preserve">0.000000 * 1000000 / (3600 * 24.0 * 252.0 ) * 1  = 0.0000000 г/с </v>
      </c>
      <c r="D294" s="43"/>
      <c r="E294" s="43"/>
      <c r="F294" s="43"/>
      <c r="G294" s="43"/>
      <c r="H294" s="43"/>
      <c r="I294" s="43"/>
      <c r="J294" s="44">
        <f t="shared" si="18"/>
        <v>0</v>
      </c>
    </row>
    <row r="295" spans="1:10" s="45" customFormat="1" ht="15.75" hidden="1" x14ac:dyDescent="0.25">
      <c r="A295" s="60" t="str">
        <f t="shared" si="16"/>
        <v>Толуол</v>
      </c>
      <c r="B295" s="58" t="s">
        <v>105</v>
      </c>
      <c r="C295" s="54" t="str">
        <f t="shared" si="17"/>
        <v xml:space="preserve">0.000000 * 1000000 / (3600 * 24.0 * 252.0 ) * 1  = 0.0000000 г/с </v>
      </c>
      <c r="D295" s="43"/>
      <c r="E295" s="43"/>
      <c r="F295" s="43"/>
      <c r="G295" s="43"/>
      <c r="H295" s="43"/>
      <c r="I295" s="43"/>
      <c r="J295" s="44">
        <f t="shared" si="18"/>
        <v>0</v>
      </c>
    </row>
    <row r="296" spans="1:10" s="45" customFormat="1" ht="15.75" hidden="1" x14ac:dyDescent="0.25">
      <c r="A296" s="60" t="str">
        <f t="shared" si="16"/>
        <v>Ксилол</v>
      </c>
      <c r="B296" s="58" t="s">
        <v>105</v>
      </c>
      <c r="C296" s="54" t="str">
        <f t="shared" si="17"/>
        <v xml:space="preserve">0.000000 * 1000000 / (3600 * 24.0 * 252.0 ) * 1  = 0.0000000 г/с </v>
      </c>
      <c r="D296" s="43"/>
      <c r="E296" s="43"/>
      <c r="F296" s="43"/>
      <c r="G296" s="43"/>
      <c r="H296" s="43"/>
      <c r="I296" s="43"/>
      <c r="J296" s="44">
        <f t="shared" si="18"/>
        <v>0</v>
      </c>
    </row>
    <row r="297" spans="1:10" s="45" customFormat="1" ht="15.75" hidden="1" x14ac:dyDescent="0.25">
      <c r="A297" s="60" t="str">
        <f t="shared" si="16"/>
        <v>Уайт-спирит</v>
      </c>
      <c r="B297" s="58" t="s">
        <v>105</v>
      </c>
      <c r="C297" s="54" t="str">
        <f t="shared" si="17"/>
        <v xml:space="preserve">0.000000 * 1000000 / (3600 * 24.0 * 252.0 ) * 1  = 0.0000000 г/с </v>
      </c>
      <c r="D297" s="43"/>
      <c r="E297" s="43"/>
      <c r="F297" s="43"/>
      <c r="G297" s="43"/>
      <c r="H297" s="43"/>
      <c r="I297" s="43"/>
      <c r="J297" s="44">
        <f>+C316+E316</f>
        <v>0</v>
      </c>
    </row>
    <row r="298" spans="1:10" s="45" customFormat="1" ht="15.75" hidden="1" x14ac:dyDescent="0.25">
      <c r="A298" s="60" t="str">
        <f t="shared" si="16"/>
        <v>Этилацетат</v>
      </c>
      <c r="B298" s="58" t="s">
        <v>105</v>
      </c>
      <c r="C298" s="54" t="str">
        <f t="shared" si="17"/>
        <v xml:space="preserve">0.000000 * 1000000 / (3600 * 24.0 * 252.0 ) * 1  = 0.0000000 г/с </v>
      </c>
      <c r="D298" s="43"/>
      <c r="E298" s="43"/>
      <c r="F298" s="43"/>
      <c r="G298" s="43"/>
      <c r="H298" s="43"/>
      <c r="I298" s="43"/>
      <c r="J298" s="44">
        <f>+C317+E317</f>
        <v>0</v>
      </c>
    </row>
    <row r="299" spans="1:10" s="45" customFormat="1" ht="12" hidden="1" customHeight="1" x14ac:dyDescent="0.25">
      <c r="A299" s="60" t="str">
        <f t="shared" si="16"/>
        <v>Сольвент</v>
      </c>
      <c r="B299" s="58" t="s">
        <v>105</v>
      </c>
      <c r="C299" s="54" t="str">
        <f t="shared" si="17"/>
        <v xml:space="preserve">0.000000 * 1000000 / (3600 * 24.0 * 252.0 ) * 1  = 0.0000000 г/с </v>
      </c>
      <c r="D299" s="43"/>
      <c r="E299" s="43"/>
      <c r="F299" s="43"/>
      <c r="G299" s="43"/>
      <c r="H299" s="43"/>
      <c r="I299" s="43"/>
      <c r="J299" s="44">
        <f>+C318+E318</f>
        <v>0</v>
      </c>
    </row>
    <row r="300" spans="1:10" s="45" customFormat="1" ht="15.75" hidden="1" x14ac:dyDescent="0.25">
      <c r="A300" s="60" t="str">
        <f t="shared" si="16"/>
        <v>Керосин</v>
      </c>
      <c r="B300" s="58" t="s">
        <v>105</v>
      </c>
      <c r="C300" s="54" t="str">
        <f t="shared" si="17"/>
        <v xml:space="preserve">0.000000 * 1000000 / (3600 * 24.0 * 252.0 ) * 1  = 0.0000000 г/с </v>
      </c>
      <c r="D300" s="43"/>
      <c r="E300" s="43"/>
      <c r="F300" s="43"/>
      <c r="G300" s="43"/>
      <c r="H300" s="43"/>
      <c r="I300" s="43"/>
      <c r="J300" s="44">
        <f>+C319+E319</f>
        <v>0</v>
      </c>
    </row>
    <row r="301" spans="1:10" s="45" customFormat="1" ht="15.75" hidden="1" x14ac:dyDescent="0.25">
      <c r="A301" s="58"/>
      <c r="B301" s="54"/>
      <c r="C301" s="43"/>
      <c r="D301" s="43"/>
      <c r="E301" s="43"/>
      <c r="F301" s="43"/>
      <c r="G301" s="43"/>
      <c r="H301" s="43"/>
      <c r="I301" s="43"/>
      <c r="J301" s="44">
        <f>+J249</f>
        <v>0</v>
      </c>
    </row>
    <row r="302" spans="1:10" s="45" customFormat="1" ht="15.75" hidden="1" x14ac:dyDescent="0.25">
      <c r="A302" s="43" t="s">
        <v>106</v>
      </c>
      <c r="B302" s="54"/>
      <c r="C302" s="43"/>
      <c r="D302" s="43"/>
      <c r="E302" s="43"/>
      <c r="F302" s="43"/>
      <c r="G302" s="43"/>
      <c r="H302" s="43"/>
      <c r="I302" s="43"/>
      <c r="J302" s="44">
        <f>+J301</f>
        <v>0</v>
      </c>
    </row>
    <row r="303" spans="1:10" s="45" customFormat="1" ht="15.75" hidden="1" x14ac:dyDescent="0.25">
      <c r="A303" s="58" t="s">
        <v>101</v>
      </c>
      <c r="B303" s="54">
        <f>+B242</f>
        <v>3</v>
      </c>
      <c r="C303" s="43" t="s">
        <v>102</v>
      </c>
      <c r="D303" s="43"/>
      <c r="E303" s="43"/>
      <c r="F303" s="43"/>
      <c r="G303" s="43"/>
      <c r="H303" s="43"/>
      <c r="I303" s="43"/>
      <c r="J303" s="44">
        <f>+J302</f>
        <v>0</v>
      </c>
    </row>
    <row r="304" spans="1:10" s="45" customFormat="1" ht="15.75" hidden="1" x14ac:dyDescent="0.25">
      <c r="A304" s="58" t="s">
        <v>103</v>
      </c>
      <c r="B304" s="54">
        <f>+B241</f>
        <v>252</v>
      </c>
      <c r="C304" s="43" t="s">
        <v>104</v>
      </c>
      <c r="D304" s="43"/>
      <c r="E304" s="43"/>
      <c r="F304" s="43"/>
      <c r="G304" s="43"/>
      <c r="H304" s="43"/>
      <c r="I304" s="43"/>
      <c r="J304" s="44">
        <f>+J303</f>
        <v>0</v>
      </c>
    </row>
    <row r="305" spans="1:13" s="45" customFormat="1" ht="20.25" hidden="1" x14ac:dyDescent="0.35">
      <c r="A305" s="60" t="str">
        <f>+A320</f>
        <v>Аэрозоль краски</v>
      </c>
      <c r="B305" s="58" t="s">
        <v>107</v>
      </c>
      <c r="C305" s="54" t="str">
        <f>+TEXT(K250,"0.000")&amp;" * 1000000 / (3600 * "&amp;TEXT(B$303,"0.0")&amp;" * "&amp;TEXT(B$304,"0.0")&amp;") * "&amp;TEXT(G$288,"0")&amp;" = "&amp;TEXT(G288*K250*1000000/3600/B$303/B$304,"0.0000000")&amp;" г/с "</f>
        <v xml:space="preserve">0.000 * 1000000 / (3600 * 3.0 * 252.0) * 1 = 0.0000000 г/с </v>
      </c>
      <c r="D305" s="43"/>
      <c r="E305" s="43"/>
      <c r="F305" s="43"/>
      <c r="G305" s="43"/>
      <c r="H305" s="43"/>
      <c r="I305" s="43"/>
      <c r="J305" s="44">
        <f>+J304</f>
        <v>0</v>
      </c>
    </row>
    <row r="306" spans="1:13" s="45" customFormat="1" ht="15.75" hidden="1" x14ac:dyDescent="0.25">
      <c r="A306" s="58"/>
      <c r="B306" s="54"/>
      <c r="C306" s="54"/>
      <c r="D306" s="43"/>
      <c r="E306" s="43"/>
      <c r="F306" s="43"/>
      <c r="G306" s="43"/>
      <c r="H306" s="43"/>
      <c r="I306" s="43"/>
      <c r="J306" s="44">
        <f>+J307</f>
        <v>0</v>
      </c>
      <c r="L306" s="66"/>
      <c r="M306" s="66"/>
    </row>
    <row r="307" spans="1:13" s="45" customFormat="1" ht="15.75" hidden="1" x14ac:dyDescent="0.25">
      <c r="A307" s="43" t="s">
        <v>108</v>
      </c>
      <c r="B307" s="43"/>
      <c r="C307" s="43"/>
      <c r="D307" s="43"/>
      <c r="E307" s="43"/>
      <c r="F307" s="43"/>
      <c r="G307" s="43"/>
      <c r="H307" s="43"/>
      <c r="I307" s="43"/>
      <c r="J307" s="44">
        <f>+SUM(J309:J320)</f>
        <v>0</v>
      </c>
      <c r="L307" s="66"/>
      <c r="M307" s="67"/>
    </row>
    <row r="308" spans="1:13" s="45" customFormat="1" ht="15.75" hidden="1" x14ac:dyDescent="0.25">
      <c r="A308" s="68" t="s">
        <v>109</v>
      </c>
      <c r="B308" s="68" t="s">
        <v>110</v>
      </c>
      <c r="C308" s="108" t="s">
        <v>111</v>
      </c>
      <c r="D308" s="109"/>
      <c r="E308" s="108" t="s">
        <v>112</v>
      </c>
      <c r="F308" s="109"/>
      <c r="G308" s="43"/>
      <c r="H308" s="43"/>
      <c r="I308" s="43"/>
      <c r="J308" s="44">
        <f>+J307</f>
        <v>0</v>
      </c>
      <c r="L308" s="66"/>
      <c r="M308" s="66"/>
    </row>
    <row r="309" spans="1:13" s="29" customFormat="1" ht="15.75" hidden="1" x14ac:dyDescent="0.25">
      <c r="A309" s="69" t="s">
        <v>88</v>
      </c>
      <c r="B309" s="70">
        <v>1401</v>
      </c>
      <c r="C309" s="105">
        <f t="shared" ref="C309:C319" si="19">+ROUND(G$288*E309*10^6/(3600*B$286*B$287),7)</f>
        <v>0</v>
      </c>
      <c r="D309" s="101"/>
      <c r="E309" s="105">
        <f>ROUND(J$257*C262/100,6)</f>
        <v>0</v>
      </c>
      <c r="F309" s="101"/>
      <c r="G309" s="27"/>
      <c r="H309" s="27"/>
      <c r="I309" s="27"/>
      <c r="J309" s="37">
        <f t="shared" ref="J309:J320" si="20">+C309+E309</f>
        <v>0</v>
      </c>
      <c r="L309" s="71"/>
      <c r="M309" s="71"/>
    </row>
    <row r="310" spans="1:13" s="29" customFormat="1" ht="15.75" hidden="1" x14ac:dyDescent="0.25">
      <c r="A310" s="69" t="s">
        <v>91</v>
      </c>
      <c r="B310" s="70">
        <v>1210</v>
      </c>
      <c r="C310" s="105">
        <f t="shared" si="19"/>
        <v>0</v>
      </c>
      <c r="D310" s="101"/>
      <c r="E310" s="105">
        <f>ROUND(J$257*C264/100,6)</f>
        <v>0</v>
      </c>
      <c r="F310" s="101"/>
      <c r="G310" s="27"/>
      <c r="H310" s="27"/>
      <c r="I310" s="27"/>
      <c r="J310" s="37">
        <f t="shared" si="20"/>
        <v>0</v>
      </c>
      <c r="L310" s="71"/>
      <c r="M310" s="71"/>
    </row>
    <row r="311" spans="1:13" s="29" customFormat="1" ht="15.75" hidden="1" x14ac:dyDescent="0.25">
      <c r="A311" s="69" t="s">
        <v>92</v>
      </c>
      <c r="B311" s="70">
        <v>1042</v>
      </c>
      <c r="C311" s="105">
        <f t="shared" si="19"/>
        <v>0</v>
      </c>
      <c r="D311" s="101"/>
      <c r="E311" s="105">
        <f>ROUND(J$257*C266/100,6)</f>
        <v>0</v>
      </c>
      <c r="F311" s="101"/>
      <c r="G311" s="27"/>
      <c r="H311" s="27"/>
      <c r="I311" s="27"/>
      <c r="J311" s="37">
        <f t="shared" si="20"/>
        <v>0</v>
      </c>
      <c r="L311" s="71"/>
      <c r="M311" s="71"/>
    </row>
    <row r="312" spans="1:13" s="29" customFormat="1" ht="0.75" hidden="1" customHeight="1" x14ac:dyDescent="0.25">
      <c r="A312" s="69" t="s">
        <v>93</v>
      </c>
      <c r="B312" s="70">
        <v>1061</v>
      </c>
      <c r="C312" s="105">
        <f t="shared" si="19"/>
        <v>0</v>
      </c>
      <c r="D312" s="101"/>
      <c r="E312" s="105">
        <f>ROUND(J$257*C268/100,6)</f>
        <v>0</v>
      </c>
      <c r="F312" s="101"/>
      <c r="G312" s="27"/>
      <c r="H312" s="27"/>
      <c r="I312" s="27"/>
      <c r="J312" s="37">
        <f t="shared" si="20"/>
        <v>0</v>
      </c>
      <c r="L312" s="71"/>
      <c r="M312" s="71"/>
    </row>
    <row r="313" spans="1:13" s="29" customFormat="1" ht="15.75" hidden="1" x14ac:dyDescent="0.25">
      <c r="A313" s="69" t="s">
        <v>94</v>
      </c>
      <c r="B313" s="70">
        <v>1119</v>
      </c>
      <c r="C313" s="105">
        <f t="shared" si="19"/>
        <v>0</v>
      </c>
      <c r="D313" s="101"/>
      <c r="E313" s="105">
        <f>ROUND(J$257*C270/100,6)</f>
        <v>0</v>
      </c>
      <c r="F313" s="101"/>
      <c r="G313" s="27"/>
      <c r="H313" s="27"/>
      <c r="I313" s="27"/>
      <c r="J313" s="37">
        <f t="shared" si="20"/>
        <v>0</v>
      </c>
      <c r="L313" s="71"/>
      <c r="M313" s="71"/>
    </row>
    <row r="314" spans="1:13" s="29" customFormat="1" ht="15.75" hidden="1" x14ac:dyDescent="0.25">
      <c r="A314" s="69" t="s">
        <v>95</v>
      </c>
      <c r="B314" s="70">
        <v>621</v>
      </c>
      <c r="C314" s="105">
        <f t="shared" si="19"/>
        <v>0</v>
      </c>
      <c r="D314" s="101"/>
      <c r="E314" s="105">
        <f>ROUND(J$257*C272/100,6)</f>
        <v>0</v>
      </c>
      <c r="F314" s="101"/>
      <c r="G314" s="27"/>
      <c r="H314" s="27"/>
      <c r="I314" s="27"/>
      <c r="J314" s="37">
        <f t="shared" si="20"/>
        <v>0</v>
      </c>
      <c r="L314" s="71"/>
      <c r="M314" s="71"/>
    </row>
    <row r="315" spans="1:13" s="29" customFormat="1" ht="15.75" hidden="1" x14ac:dyDescent="0.25">
      <c r="A315" s="69" t="s">
        <v>96</v>
      </c>
      <c r="B315" s="70">
        <v>616</v>
      </c>
      <c r="C315" s="100">
        <f t="shared" si="19"/>
        <v>0</v>
      </c>
      <c r="D315" s="104"/>
      <c r="E315" s="100">
        <f>ROUND(J$257*C274/100,6)</f>
        <v>0</v>
      </c>
      <c r="F315" s="104"/>
      <c r="G315" s="27"/>
      <c r="H315" s="27"/>
      <c r="I315" s="27"/>
      <c r="J315" s="37">
        <f t="shared" si="20"/>
        <v>0</v>
      </c>
      <c r="L315" s="71"/>
      <c r="M315" s="71"/>
    </row>
    <row r="316" spans="1:13" s="29" customFormat="1" ht="15.75" hidden="1" x14ac:dyDescent="0.25">
      <c r="A316" s="69" t="s">
        <v>97</v>
      </c>
      <c r="B316" s="70">
        <v>2752</v>
      </c>
      <c r="C316" s="100">
        <f>+ROUND(G$288*E316*10^6/(3600*B$286*B$287),7)</f>
        <v>0</v>
      </c>
      <c r="D316" s="104"/>
      <c r="E316" s="100">
        <f>ROUND(J$257*C276/100,6)</f>
        <v>0</v>
      </c>
      <c r="F316" s="104"/>
      <c r="G316" s="27"/>
      <c r="H316" s="27"/>
      <c r="I316" s="27"/>
      <c r="J316" s="37">
        <f>+C316+E316</f>
        <v>0</v>
      </c>
      <c r="L316" s="71"/>
      <c r="M316" s="71"/>
    </row>
    <row r="317" spans="1:13" s="29" customFormat="1" ht="15.75" hidden="1" x14ac:dyDescent="0.25">
      <c r="A317" s="69" t="s">
        <v>98</v>
      </c>
      <c r="B317" s="70">
        <v>1240</v>
      </c>
      <c r="C317" s="105">
        <f t="shared" si="19"/>
        <v>0</v>
      </c>
      <c r="D317" s="101"/>
      <c r="E317" s="105">
        <f>ROUND(J$257*C278/100,6)</f>
        <v>0</v>
      </c>
      <c r="F317" s="101"/>
      <c r="G317" s="27"/>
      <c r="H317" s="27"/>
      <c r="I317" s="27"/>
      <c r="J317" s="37">
        <f t="shared" si="20"/>
        <v>0</v>
      </c>
      <c r="L317" s="71"/>
      <c r="M317" s="71"/>
    </row>
    <row r="318" spans="1:13" s="29" customFormat="1" ht="15.75" hidden="1" x14ac:dyDescent="0.25">
      <c r="A318" s="69" t="s">
        <v>99</v>
      </c>
      <c r="B318" s="70">
        <v>2750</v>
      </c>
      <c r="C318" s="105">
        <f t="shared" si="19"/>
        <v>0</v>
      </c>
      <c r="D318" s="101"/>
      <c r="E318" s="105">
        <f>ROUND(J$257*C280/100,6)</f>
        <v>0</v>
      </c>
      <c r="F318" s="101"/>
      <c r="G318" s="27"/>
      <c r="H318" s="27"/>
      <c r="I318" s="27"/>
      <c r="J318" s="37">
        <f t="shared" si="20"/>
        <v>0</v>
      </c>
    </row>
    <row r="319" spans="1:13" s="29" customFormat="1" ht="15.75" hidden="1" x14ac:dyDescent="0.25">
      <c r="A319" s="69" t="s">
        <v>115</v>
      </c>
      <c r="B319" s="70">
        <v>2732</v>
      </c>
      <c r="C319" s="105">
        <f t="shared" si="19"/>
        <v>0</v>
      </c>
      <c r="D319" s="101"/>
      <c r="E319" s="105">
        <f>ROUND(J$257*C282/100,6)</f>
        <v>0</v>
      </c>
      <c r="F319" s="101"/>
      <c r="G319" s="27"/>
      <c r="H319" s="27"/>
      <c r="I319" s="27"/>
      <c r="J319" s="37">
        <f t="shared" si="20"/>
        <v>0</v>
      </c>
    </row>
    <row r="320" spans="1:13" s="29" customFormat="1" ht="15.75" hidden="1" x14ac:dyDescent="0.25">
      <c r="A320" s="69" t="s">
        <v>78</v>
      </c>
      <c r="B320" s="70">
        <v>2902</v>
      </c>
      <c r="C320" s="100">
        <f>+ROUND(G$288*E320*10^6/(3600*B303*B304),7)</f>
        <v>0</v>
      </c>
      <c r="D320" s="104"/>
      <c r="E320" s="100">
        <f>+K250</f>
        <v>0</v>
      </c>
      <c r="F320" s="104"/>
      <c r="G320" s="27"/>
      <c r="H320" s="27"/>
      <c r="I320" s="27"/>
      <c r="J320" s="37">
        <f t="shared" si="20"/>
        <v>0</v>
      </c>
    </row>
    <row r="321" spans="1:10" s="45" customFormat="1" ht="15.75" hidden="1" x14ac:dyDescent="0.25">
      <c r="A321" s="72"/>
      <c r="B321" s="73"/>
      <c r="C321" s="65"/>
      <c r="D321" s="74"/>
      <c r="E321" s="74"/>
      <c r="F321" s="43"/>
      <c r="G321" s="43"/>
      <c r="H321" s="43"/>
      <c r="I321" s="43"/>
      <c r="J321" s="44">
        <f>+J307</f>
        <v>0</v>
      </c>
    </row>
    <row r="322" spans="1:10" s="45" customFormat="1" ht="15.75" hidden="1" x14ac:dyDescent="0.25">
      <c r="A322" s="43" t="s">
        <v>57</v>
      </c>
      <c r="B322" s="76" t="s">
        <v>116</v>
      </c>
      <c r="C322" s="76"/>
      <c r="D322" s="76"/>
      <c r="E322" s="43"/>
      <c r="F322" s="43"/>
      <c r="G322" s="43"/>
      <c r="H322" s="43"/>
      <c r="I322" s="43"/>
      <c r="J322" s="44">
        <f>+C323</f>
        <v>0</v>
      </c>
    </row>
    <row r="323" spans="1:10" s="45" customFormat="1" ht="15.75" hidden="1" x14ac:dyDescent="0.25">
      <c r="A323" s="43" t="s">
        <v>58</v>
      </c>
      <c r="B323" s="43"/>
      <c r="C323" s="76"/>
      <c r="D323" s="43" t="s">
        <v>59</v>
      </c>
      <c r="E323" s="43"/>
      <c r="F323" s="43"/>
      <c r="G323" s="43"/>
      <c r="H323" s="43"/>
      <c r="I323" s="43"/>
      <c r="J323" s="44">
        <f>+J322</f>
        <v>0</v>
      </c>
    </row>
    <row r="324" spans="1:10" s="45" customFormat="1" ht="12.75" hidden="1" customHeight="1" x14ac:dyDescent="0.25">
      <c r="A324" s="43" t="s">
        <v>60</v>
      </c>
      <c r="C324" s="43" t="s">
        <v>61</v>
      </c>
      <c r="D324" s="43"/>
      <c r="E324" s="43"/>
      <c r="F324" s="43"/>
      <c r="I324" s="43"/>
      <c r="J324" s="44">
        <f>+J323</f>
        <v>0</v>
      </c>
    </row>
    <row r="325" spans="1:10" s="45" customFormat="1" ht="15.75" hidden="1" x14ac:dyDescent="0.25">
      <c r="A325" s="43" t="s">
        <v>62</v>
      </c>
      <c r="C325" s="43"/>
      <c r="D325" s="43" t="s">
        <v>63</v>
      </c>
      <c r="E325" s="43"/>
      <c r="F325" s="43"/>
      <c r="G325" s="43"/>
      <c r="H325" s="43"/>
      <c r="I325" s="43"/>
      <c r="J325" s="44">
        <f>C325</f>
        <v>0</v>
      </c>
    </row>
    <row r="326" spans="1:10" s="45" customFormat="1" ht="15.75" hidden="1" x14ac:dyDescent="0.25">
      <c r="A326" s="43" t="s">
        <v>64</v>
      </c>
      <c r="D326" s="43"/>
      <c r="E326" s="43"/>
      <c r="G326" s="43">
        <v>1</v>
      </c>
      <c r="H326" s="43" t="s">
        <v>65</v>
      </c>
      <c r="I326" s="43"/>
      <c r="J326" s="44">
        <f>+J322</f>
        <v>0</v>
      </c>
    </row>
    <row r="327" spans="1:10" s="45" customFormat="1" ht="15.75" hidden="1" x14ac:dyDescent="0.25">
      <c r="A327" s="43"/>
      <c r="D327" s="43"/>
      <c r="E327" s="43"/>
      <c r="G327" s="43"/>
      <c r="H327" s="43"/>
      <c r="I327" s="43"/>
      <c r="J327" s="44">
        <f t="shared" ref="J327:J341" si="21">+J326</f>
        <v>0</v>
      </c>
    </row>
    <row r="328" spans="1:10" s="45" customFormat="1" ht="15.75" hidden="1" x14ac:dyDescent="0.25">
      <c r="A328" s="43" t="s">
        <v>66</v>
      </c>
      <c r="B328" s="43"/>
      <c r="C328" s="43"/>
      <c r="D328" s="43"/>
      <c r="E328" s="43"/>
      <c r="F328" s="43"/>
      <c r="G328" s="43"/>
      <c r="H328" s="43"/>
      <c r="I328" s="43"/>
      <c r="J328" s="44">
        <f t="shared" si="21"/>
        <v>0</v>
      </c>
    </row>
    <row r="329" spans="1:10" s="45" customFormat="1" ht="15.75" hidden="1" x14ac:dyDescent="0.25">
      <c r="A329" s="43" t="s">
        <v>67</v>
      </c>
      <c r="B329" s="76">
        <v>250</v>
      </c>
      <c r="C329" s="43" t="s">
        <v>68</v>
      </c>
      <c r="D329" s="43"/>
      <c r="E329" s="43"/>
      <c r="F329" s="43"/>
      <c r="G329" s="43"/>
      <c r="H329" s="43"/>
      <c r="I329" s="43"/>
      <c r="J329" s="44">
        <f t="shared" si="21"/>
        <v>0</v>
      </c>
    </row>
    <row r="330" spans="1:10" s="45" customFormat="1" ht="15.75" hidden="1" x14ac:dyDescent="0.25">
      <c r="A330" s="43" t="s">
        <v>69</v>
      </c>
      <c r="B330" s="76">
        <v>8</v>
      </c>
      <c r="C330" s="43" t="s">
        <v>70</v>
      </c>
      <c r="D330" s="43"/>
      <c r="E330" s="43"/>
      <c r="F330" s="43"/>
      <c r="G330" s="43"/>
      <c r="H330" s="43"/>
      <c r="I330" s="43"/>
      <c r="J330" s="44">
        <f t="shared" si="21"/>
        <v>0</v>
      </c>
    </row>
    <row r="331" spans="1:10" s="45" customFormat="1" ht="15.75" hidden="1" x14ac:dyDescent="0.25">
      <c r="A331" s="43" t="s">
        <v>67</v>
      </c>
      <c r="B331" s="43">
        <f>+B329*B330</f>
        <v>2000</v>
      </c>
      <c r="C331" s="43" t="s">
        <v>71</v>
      </c>
      <c r="D331" s="43"/>
      <c r="E331" s="43"/>
      <c r="F331" s="43"/>
      <c r="G331" s="43"/>
      <c r="H331" s="43"/>
      <c r="I331" s="43"/>
      <c r="J331" s="44">
        <f t="shared" si="21"/>
        <v>0</v>
      </c>
    </row>
    <row r="332" spans="1:10" s="45" customFormat="1" ht="15.75" hidden="1" x14ac:dyDescent="0.25">
      <c r="A332" s="43" t="s">
        <v>72</v>
      </c>
      <c r="B332" s="43"/>
      <c r="C332" s="43"/>
      <c r="D332" s="43"/>
      <c r="E332" s="43"/>
      <c r="F332" s="43"/>
      <c r="G332" s="43"/>
      <c r="H332" s="43"/>
      <c r="I332" s="43"/>
      <c r="J332" s="44">
        <f t="shared" si="21"/>
        <v>0</v>
      </c>
    </row>
    <row r="333" spans="1:10" s="45" customFormat="1" ht="15.75" hidden="1" x14ac:dyDescent="0.25">
      <c r="A333" s="43" t="s">
        <v>67</v>
      </c>
      <c r="B333" s="43">
        <f>+B329</f>
        <v>250</v>
      </c>
      <c r="C333" s="43" t="s">
        <v>68</v>
      </c>
      <c r="D333" s="43"/>
      <c r="E333" s="43"/>
      <c r="F333" s="43"/>
      <c r="G333" s="43"/>
      <c r="H333" s="43"/>
      <c r="I333" s="43"/>
      <c r="J333" s="44">
        <f t="shared" si="21"/>
        <v>0</v>
      </c>
    </row>
    <row r="334" spans="1:10" s="45" customFormat="1" ht="15.75" hidden="1" x14ac:dyDescent="0.25">
      <c r="A334" s="43" t="s">
        <v>69</v>
      </c>
      <c r="B334" s="43">
        <v>24</v>
      </c>
      <c r="C334" s="43" t="s">
        <v>70</v>
      </c>
      <c r="D334" s="43"/>
      <c r="E334" s="43"/>
      <c r="F334" s="43"/>
      <c r="G334" s="43"/>
      <c r="H334" s="43"/>
      <c r="I334" s="43"/>
      <c r="J334" s="44">
        <f t="shared" si="21"/>
        <v>0</v>
      </c>
    </row>
    <row r="335" spans="1:10" s="45" customFormat="1" ht="15.75" hidden="1" x14ac:dyDescent="0.25">
      <c r="A335" s="43" t="s">
        <v>67</v>
      </c>
      <c r="B335" s="43">
        <f>+B333*B334</f>
        <v>6000</v>
      </c>
      <c r="C335" s="43" t="s">
        <v>71</v>
      </c>
      <c r="D335" s="43"/>
      <c r="E335" s="43"/>
      <c r="F335" s="43"/>
      <c r="G335" s="43"/>
      <c r="H335" s="43"/>
      <c r="I335" s="43"/>
      <c r="J335" s="44">
        <f t="shared" si="21"/>
        <v>0</v>
      </c>
    </row>
    <row r="336" spans="1:10" s="45" customFormat="1" ht="15.75" hidden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4">
        <f t="shared" si="21"/>
        <v>0</v>
      </c>
    </row>
    <row r="337" spans="1:11" s="45" customFormat="1" ht="15.75" hidden="1" x14ac:dyDescent="0.25">
      <c r="A337" s="43" t="s">
        <v>73</v>
      </c>
      <c r="B337" s="43"/>
      <c r="C337" s="43"/>
      <c r="D337" s="43"/>
      <c r="E337" s="43"/>
      <c r="F337" s="43"/>
      <c r="G337" s="43"/>
      <c r="H337" s="43"/>
      <c r="I337" s="43"/>
      <c r="J337" s="44">
        <f>+B339</f>
        <v>0</v>
      </c>
    </row>
    <row r="338" spans="1:11" s="45" customFormat="1" ht="18.75" hidden="1" x14ac:dyDescent="0.35">
      <c r="A338" s="58" t="s">
        <v>74</v>
      </c>
      <c r="B338" s="54">
        <f>+C323</f>
        <v>0</v>
      </c>
      <c r="C338" s="43" t="s">
        <v>75</v>
      </c>
      <c r="D338" s="43"/>
      <c r="E338" s="43"/>
      <c r="F338" s="43"/>
      <c r="G338" s="43"/>
      <c r="H338" s="43"/>
      <c r="I338" s="43"/>
      <c r="J338" s="44">
        <f t="shared" si="21"/>
        <v>0</v>
      </c>
      <c r="K338" s="77">
        <f>0.4*B338*B339/100000</f>
        <v>0</v>
      </c>
    </row>
    <row r="339" spans="1:11" s="45" customFormat="1" ht="18.75" hidden="1" x14ac:dyDescent="0.35">
      <c r="A339" s="58" t="s">
        <v>76</v>
      </c>
      <c r="B339" s="59">
        <v>0</v>
      </c>
      <c r="C339" s="43" t="s">
        <v>82</v>
      </c>
      <c r="D339" s="43"/>
      <c r="E339" s="43"/>
      <c r="F339" s="43"/>
      <c r="G339" s="43"/>
      <c r="H339" s="43"/>
      <c r="I339" s="43"/>
      <c r="J339" s="44">
        <f t="shared" si="21"/>
        <v>0</v>
      </c>
    </row>
    <row r="340" spans="1:11" s="45" customFormat="1" ht="16.5" hidden="1" customHeight="1" x14ac:dyDescent="0.35">
      <c r="A340" s="60" t="s">
        <v>78</v>
      </c>
      <c r="B340" s="58" t="s">
        <v>79</v>
      </c>
      <c r="C340" s="54" t="str">
        <f>+"0.4 * "&amp;TEXT(B338,"0.0")&amp;" * "&amp;TEXT(B339,"0.0")&amp;" /100000 = "&amp;TEXT(0.4*B338*B339/100000,"0.0000000")&amp;" т/г"</f>
        <v>0.4 * 0.0 * 0.0 /100000 = 0.0000000 т/г</v>
      </c>
      <c r="D340" s="43"/>
      <c r="E340" s="43"/>
      <c r="F340" s="43"/>
      <c r="G340" s="43"/>
      <c r="H340" s="43"/>
      <c r="I340" s="43"/>
      <c r="J340" s="44">
        <f t="shared" si="21"/>
        <v>0</v>
      </c>
    </row>
    <row r="341" spans="1:11" s="45" customFormat="1" ht="15.75" hidden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4">
        <f t="shared" si="21"/>
        <v>0</v>
      </c>
    </row>
    <row r="342" spans="1:11" s="45" customFormat="1" ht="15.75" hidden="1" x14ac:dyDescent="0.25">
      <c r="A342" s="43" t="s">
        <v>80</v>
      </c>
      <c r="B342" s="43"/>
      <c r="C342" s="43"/>
      <c r="D342" s="43"/>
      <c r="E342" s="43"/>
      <c r="F342" s="43"/>
      <c r="G342" s="43"/>
      <c r="H342" s="43"/>
      <c r="I342" s="43"/>
      <c r="J342" s="44">
        <f>+B346</f>
        <v>0</v>
      </c>
    </row>
    <row r="343" spans="1:11" s="45" customFormat="1" ht="18.75" hidden="1" x14ac:dyDescent="0.35">
      <c r="A343" s="58" t="s">
        <v>81</v>
      </c>
      <c r="B343" s="76">
        <v>79</v>
      </c>
      <c r="C343" s="43" t="s">
        <v>82</v>
      </c>
      <c r="D343" s="43"/>
      <c r="E343" s="43"/>
      <c r="F343" s="43"/>
      <c r="G343" s="43"/>
      <c r="H343" s="43"/>
      <c r="I343" s="43"/>
      <c r="J343" s="44">
        <f t="shared" ref="J343:J349" si="22">+J342</f>
        <v>0</v>
      </c>
    </row>
    <row r="344" spans="1:11" s="45" customFormat="1" ht="18.75" hidden="1" x14ac:dyDescent="0.35">
      <c r="A344" s="58" t="s">
        <v>83</v>
      </c>
      <c r="B344" s="43">
        <v>25</v>
      </c>
      <c r="C344" s="43" t="s">
        <v>82</v>
      </c>
      <c r="D344" s="43"/>
      <c r="E344" s="43"/>
      <c r="F344" s="43"/>
      <c r="G344" s="43"/>
      <c r="H344" s="43"/>
      <c r="I344" s="43"/>
      <c r="J344" s="44">
        <f t="shared" si="22"/>
        <v>0</v>
      </c>
    </row>
    <row r="345" spans="1:11" s="45" customFormat="1" ht="18.75" hidden="1" x14ac:dyDescent="0.35">
      <c r="A345" s="58" t="s">
        <v>84</v>
      </c>
      <c r="B345" s="43">
        <v>75</v>
      </c>
      <c r="C345" s="43" t="s">
        <v>82</v>
      </c>
      <c r="D345" s="43"/>
      <c r="E345" s="43"/>
      <c r="F345" s="43"/>
      <c r="G345" s="43"/>
      <c r="H345" s="43"/>
      <c r="I345" s="43"/>
      <c r="J345" s="44">
        <f>B343*(B344+B345)*B346/10000000</f>
        <v>0</v>
      </c>
    </row>
    <row r="346" spans="1:11" s="45" customFormat="1" ht="18.75" hidden="1" x14ac:dyDescent="0.35">
      <c r="A346" s="58" t="s">
        <v>74</v>
      </c>
      <c r="B346" s="43">
        <f>+C323-K338*1000</f>
        <v>0</v>
      </c>
      <c r="C346" s="43" t="s">
        <v>75</v>
      </c>
      <c r="D346" s="43"/>
      <c r="E346" s="43"/>
      <c r="F346" s="43"/>
      <c r="G346" s="43"/>
      <c r="H346" s="43"/>
      <c r="I346" s="43"/>
      <c r="J346" s="44">
        <f t="shared" si="22"/>
        <v>0</v>
      </c>
    </row>
    <row r="347" spans="1:11" s="45" customFormat="1" ht="20.25" hidden="1" x14ac:dyDescent="0.35">
      <c r="A347" s="60" t="s">
        <v>85</v>
      </c>
      <c r="B347" s="58" t="s">
        <v>86</v>
      </c>
      <c r="C347" s="54" t="str">
        <f>+TEXT(B346,"0.000")&amp;" * "&amp;TEXT(B343,"0.0")&amp;" * ("&amp;TEXT(B344,"0.0")&amp;" + "&amp;TEXT(B345,"0.0")&amp;") / 10000000 = "&amp;TEXT(B343*(B344+B345)*B346/10000000,"0.0000")&amp;" т/г"</f>
        <v>0.000 * 79.0 * (25.0 + 75.0) / 10000000 = 0.0000 т/г</v>
      </c>
      <c r="D347" s="43"/>
      <c r="E347" s="43"/>
      <c r="F347" s="43"/>
      <c r="G347" s="43"/>
      <c r="H347" s="43"/>
      <c r="I347" s="43"/>
      <c r="J347" s="44">
        <f t="shared" si="22"/>
        <v>0</v>
      </c>
    </row>
    <row r="348" spans="1:11" s="45" customFormat="1" ht="15.75" hidden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4">
        <f t="shared" si="22"/>
        <v>0</v>
      </c>
    </row>
    <row r="349" spans="1:11" s="45" customFormat="1" ht="15.75" hidden="1" x14ac:dyDescent="0.25">
      <c r="A349" s="43" t="s">
        <v>87</v>
      </c>
      <c r="B349" s="43"/>
      <c r="C349" s="43"/>
      <c r="D349" s="43"/>
      <c r="E349" s="43"/>
      <c r="F349" s="43"/>
      <c r="G349" s="43"/>
      <c r="H349" s="43"/>
      <c r="I349" s="43"/>
      <c r="J349" s="44">
        <f t="shared" si="22"/>
        <v>0</v>
      </c>
    </row>
    <row r="350" spans="1:11" s="45" customFormat="1" ht="15.75" hidden="1" x14ac:dyDescent="0.25">
      <c r="A350" s="61" t="s">
        <v>88</v>
      </c>
      <c r="B350" s="62" t="s">
        <v>89</v>
      </c>
      <c r="C350" s="63"/>
      <c r="D350" s="43" t="s">
        <v>82</v>
      </c>
      <c r="E350" s="43"/>
      <c r="F350" s="43"/>
      <c r="G350" s="43"/>
      <c r="H350" s="43"/>
      <c r="I350" s="43"/>
      <c r="J350" s="44">
        <f>+C350</f>
        <v>0</v>
      </c>
    </row>
    <row r="351" spans="1:11" s="45" customFormat="1" ht="15.75" hidden="1" x14ac:dyDescent="0.25">
      <c r="A351" s="60"/>
      <c r="B351" s="58" t="s">
        <v>90</v>
      </c>
      <c r="C351" s="54" t="str">
        <f>+TEXT(J$345,"0.0000")&amp;" * "&amp;TEXT(C350,"0.000")&amp;" / 100 = "&amp;TEXT(J$345*C350/100,"0.000000")&amp;" т/г"</f>
        <v>0.0000 * 0.000 / 100 = 0.000000 т/г</v>
      </c>
      <c r="D351" s="43"/>
      <c r="E351" s="43"/>
      <c r="F351" s="43"/>
      <c r="G351" s="43"/>
      <c r="H351" s="43"/>
      <c r="I351" s="43"/>
      <c r="J351" s="44">
        <f>+C350</f>
        <v>0</v>
      </c>
    </row>
    <row r="352" spans="1:11" s="45" customFormat="1" ht="15.75" hidden="1" x14ac:dyDescent="0.25">
      <c r="A352" s="61" t="s">
        <v>91</v>
      </c>
      <c r="B352" s="62" t="s">
        <v>89</v>
      </c>
      <c r="C352" s="63"/>
      <c r="D352" s="43" t="s">
        <v>82</v>
      </c>
      <c r="E352" s="43"/>
      <c r="F352" s="43"/>
      <c r="G352" s="43"/>
      <c r="H352" s="43"/>
      <c r="I352" s="43"/>
      <c r="J352" s="44">
        <f>+C352</f>
        <v>0</v>
      </c>
    </row>
    <row r="353" spans="1:10" s="45" customFormat="1" ht="15.75" hidden="1" x14ac:dyDescent="0.25">
      <c r="A353" s="60"/>
      <c r="B353" s="58" t="s">
        <v>90</v>
      </c>
      <c r="C353" s="54" t="str">
        <f>+TEXT(J$345,"0.0000")&amp;" * "&amp;TEXT(C352,"0.000")&amp;" / 100 = "&amp;TEXT(J$345*C352/100,"0.000000")&amp;" т/г"</f>
        <v>0.0000 * 0.000 / 100 = 0.000000 т/г</v>
      </c>
      <c r="D353" s="43"/>
      <c r="E353" s="43"/>
      <c r="F353" s="43"/>
      <c r="G353" s="43"/>
      <c r="H353" s="43"/>
      <c r="I353" s="43"/>
      <c r="J353" s="44">
        <f>+C352</f>
        <v>0</v>
      </c>
    </row>
    <row r="354" spans="1:10" s="45" customFormat="1" ht="15.75" hidden="1" x14ac:dyDescent="0.25">
      <c r="A354" s="61" t="s">
        <v>92</v>
      </c>
      <c r="B354" s="62" t="s">
        <v>89</v>
      </c>
      <c r="C354" s="63"/>
      <c r="D354" s="43" t="s">
        <v>82</v>
      </c>
      <c r="E354" s="43"/>
      <c r="F354" s="43"/>
      <c r="G354" s="43"/>
      <c r="H354" s="43"/>
      <c r="I354" s="43"/>
      <c r="J354" s="44">
        <f>+C354</f>
        <v>0</v>
      </c>
    </row>
    <row r="355" spans="1:10" s="45" customFormat="1" ht="15.75" hidden="1" x14ac:dyDescent="0.25">
      <c r="A355" s="60"/>
      <c r="B355" s="58" t="s">
        <v>90</v>
      </c>
      <c r="C355" s="54" t="str">
        <f>+TEXT(J$345,"0.0000")&amp;" * "&amp;TEXT(C354,"0.000")&amp;" / 100 = "&amp;TEXT(J$345*C354/100,"0.000000")&amp;" т/г"</f>
        <v>0.0000 * 0.000 / 100 = 0.000000 т/г</v>
      </c>
      <c r="D355" s="43"/>
      <c r="E355" s="43"/>
      <c r="F355" s="43"/>
      <c r="G355" s="43"/>
      <c r="H355" s="43"/>
      <c r="I355" s="43"/>
      <c r="J355" s="44">
        <f>+C354</f>
        <v>0</v>
      </c>
    </row>
    <row r="356" spans="1:10" s="45" customFormat="1" ht="15.75" hidden="1" x14ac:dyDescent="0.25">
      <c r="A356" s="61" t="s">
        <v>93</v>
      </c>
      <c r="B356" s="62" t="s">
        <v>89</v>
      </c>
      <c r="C356" s="63"/>
      <c r="D356" s="43" t="s">
        <v>82</v>
      </c>
      <c r="E356" s="43"/>
      <c r="F356" s="43"/>
      <c r="G356" s="43"/>
      <c r="H356" s="43"/>
      <c r="I356" s="43"/>
      <c r="J356" s="44">
        <f>+C356</f>
        <v>0</v>
      </c>
    </row>
    <row r="357" spans="1:10" s="45" customFormat="1" ht="15.75" hidden="1" x14ac:dyDescent="0.25">
      <c r="A357" s="60"/>
      <c r="B357" s="58" t="s">
        <v>90</v>
      </c>
      <c r="C357" s="54" t="str">
        <f>+TEXT(J$345,"0.0000")&amp;" * "&amp;TEXT(C356,"0.000")&amp;" / 100 = "&amp;TEXT(J$345*C356/100,"0.000000")&amp;" т/г"</f>
        <v>0.0000 * 0.000 / 100 = 0.000000 т/г</v>
      </c>
      <c r="D357" s="43"/>
      <c r="E357" s="43"/>
      <c r="F357" s="43"/>
      <c r="G357" s="43"/>
      <c r="H357" s="43"/>
      <c r="I357" s="43"/>
      <c r="J357" s="44">
        <f>+C356</f>
        <v>0</v>
      </c>
    </row>
    <row r="358" spans="1:10" s="45" customFormat="1" ht="15.75" hidden="1" x14ac:dyDescent="0.25">
      <c r="A358" s="61" t="s">
        <v>94</v>
      </c>
      <c r="B358" s="62" t="s">
        <v>89</v>
      </c>
      <c r="C358" s="63"/>
      <c r="D358" s="43" t="s">
        <v>82</v>
      </c>
      <c r="E358" s="43"/>
      <c r="F358" s="43"/>
      <c r="G358" s="43"/>
      <c r="H358" s="43"/>
      <c r="I358" s="43"/>
      <c r="J358" s="44">
        <f>+C358</f>
        <v>0</v>
      </c>
    </row>
    <row r="359" spans="1:10" s="45" customFormat="1" ht="15.75" hidden="1" x14ac:dyDescent="0.25">
      <c r="A359" s="60"/>
      <c r="B359" s="58" t="s">
        <v>90</v>
      </c>
      <c r="C359" s="54" t="str">
        <f>+TEXT(J$345,"0.0000")&amp;" * "&amp;TEXT(C358,"0.000")&amp;" / 100 = "&amp;TEXT(J$345*C358/100,"0.000000")&amp;" т/г"</f>
        <v>0.0000 * 0.000 / 100 = 0.000000 т/г</v>
      </c>
      <c r="D359" s="43"/>
      <c r="E359" s="43"/>
      <c r="F359" s="43"/>
      <c r="G359" s="43"/>
      <c r="H359" s="43"/>
      <c r="I359" s="43"/>
      <c r="J359" s="44">
        <f>+C358</f>
        <v>0</v>
      </c>
    </row>
    <row r="360" spans="1:10" s="45" customFormat="1" ht="15.75" hidden="1" x14ac:dyDescent="0.25">
      <c r="A360" s="61" t="s">
        <v>95</v>
      </c>
      <c r="B360" s="62" t="s">
        <v>89</v>
      </c>
      <c r="C360" s="63"/>
      <c r="D360" s="43" t="s">
        <v>82</v>
      </c>
      <c r="E360" s="43"/>
      <c r="F360" s="43"/>
      <c r="G360" s="43"/>
      <c r="H360" s="43"/>
      <c r="I360" s="43"/>
      <c r="J360" s="44">
        <f>+C360</f>
        <v>0</v>
      </c>
    </row>
    <row r="361" spans="1:10" s="45" customFormat="1" ht="15.75" hidden="1" x14ac:dyDescent="0.25">
      <c r="A361" s="60"/>
      <c r="B361" s="58" t="s">
        <v>90</v>
      </c>
      <c r="C361" s="54" t="str">
        <f>+TEXT(J$345,"0.0000")&amp;" * "&amp;TEXT(C360,"0.000")&amp;" / 100 = "&amp;TEXT(J$345*C360/100,"0.000000")&amp;" т/г"</f>
        <v>0.0000 * 0.000 / 100 = 0.000000 т/г</v>
      </c>
      <c r="D361" s="43"/>
      <c r="E361" s="43"/>
      <c r="F361" s="43"/>
      <c r="G361" s="43"/>
      <c r="H361" s="43"/>
      <c r="I361" s="43"/>
      <c r="J361" s="44">
        <f>+C360</f>
        <v>0</v>
      </c>
    </row>
    <row r="362" spans="1:10" s="45" customFormat="1" ht="15.75" hidden="1" x14ac:dyDescent="0.25">
      <c r="A362" s="61" t="s">
        <v>96</v>
      </c>
      <c r="B362" s="62" t="s">
        <v>89</v>
      </c>
      <c r="C362" s="63"/>
      <c r="D362" s="43" t="s">
        <v>82</v>
      </c>
      <c r="E362" s="43"/>
      <c r="F362" s="43"/>
      <c r="G362" s="43"/>
      <c r="H362" s="43"/>
      <c r="I362" s="43"/>
      <c r="J362" s="44">
        <f>+C362</f>
        <v>0</v>
      </c>
    </row>
    <row r="363" spans="1:10" s="45" customFormat="1" ht="15.75" hidden="1" x14ac:dyDescent="0.25">
      <c r="A363" s="60"/>
      <c r="B363" s="58" t="s">
        <v>90</v>
      </c>
      <c r="C363" s="54" t="str">
        <f>+TEXT(J$345,"0.0000")&amp;" * "&amp;TEXT(C362,"0.000")&amp;" / 100 = "&amp;TEXT(J$345*C362/100,"0.0000")&amp;" т/г"</f>
        <v>0.0000 * 0.000 / 100 = 0.0000 т/г</v>
      </c>
      <c r="D363" s="43"/>
      <c r="E363" s="43"/>
      <c r="F363" s="43"/>
      <c r="G363" s="43"/>
      <c r="H363" s="43"/>
      <c r="I363" s="43"/>
      <c r="J363" s="44">
        <f>+C362</f>
        <v>0</v>
      </c>
    </row>
    <row r="364" spans="1:10" s="45" customFormat="1" ht="15.75" hidden="1" x14ac:dyDescent="0.25">
      <c r="A364" s="61" t="s">
        <v>97</v>
      </c>
      <c r="B364" s="62" t="s">
        <v>89</v>
      </c>
      <c r="C364" s="63">
        <v>0</v>
      </c>
      <c r="D364" s="43" t="s">
        <v>82</v>
      </c>
      <c r="E364" s="43"/>
      <c r="F364" s="43"/>
      <c r="G364" s="43"/>
      <c r="H364" s="43"/>
      <c r="I364" s="43"/>
      <c r="J364" s="44">
        <f>+C364</f>
        <v>0</v>
      </c>
    </row>
    <row r="365" spans="1:10" s="45" customFormat="1" ht="15.75" hidden="1" x14ac:dyDescent="0.25">
      <c r="A365" s="60"/>
      <c r="B365" s="58" t="s">
        <v>90</v>
      </c>
      <c r="C365" s="54" t="str">
        <f>+TEXT(J$345,"0.0000")&amp;" * "&amp;TEXT(C364,"0.000")&amp;" / 100 = "&amp;TEXT(J$345*C364/100,"0.0000")&amp;" т/г"</f>
        <v>0.0000 * 0.000 / 100 = 0.0000 т/г</v>
      </c>
      <c r="D365" s="43"/>
      <c r="E365" s="43"/>
      <c r="F365" s="43"/>
      <c r="G365" s="43"/>
      <c r="H365" s="43"/>
      <c r="I365" s="43"/>
      <c r="J365" s="44">
        <f>+C364</f>
        <v>0</v>
      </c>
    </row>
    <row r="366" spans="1:10" s="45" customFormat="1" ht="15.75" hidden="1" x14ac:dyDescent="0.25">
      <c r="A366" s="61" t="s">
        <v>98</v>
      </c>
      <c r="B366" s="62" t="s">
        <v>89</v>
      </c>
      <c r="C366" s="63"/>
      <c r="D366" s="43" t="s">
        <v>82</v>
      </c>
      <c r="E366" s="43"/>
      <c r="F366" s="43"/>
      <c r="G366" s="43"/>
      <c r="H366" s="43"/>
      <c r="I366" s="43"/>
      <c r="J366" s="44">
        <f>+C366</f>
        <v>0</v>
      </c>
    </row>
    <row r="367" spans="1:10" s="45" customFormat="1" ht="15.75" hidden="1" x14ac:dyDescent="0.25">
      <c r="A367" s="60"/>
      <c r="B367" s="58" t="s">
        <v>90</v>
      </c>
      <c r="C367" s="54" t="str">
        <f>+TEXT(J$345,"0.0000")&amp;" * "&amp;TEXT(C366,"0.000")&amp;" / 100 = "&amp;TEXT(J$345*C366/100,"0.0000")&amp;" т/г"</f>
        <v>0.0000 * 0.000 / 100 = 0.0000 т/г</v>
      </c>
      <c r="D367" s="43"/>
      <c r="E367" s="43"/>
      <c r="F367" s="43"/>
      <c r="G367" s="43"/>
      <c r="H367" s="43"/>
      <c r="I367" s="43"/>
      <c r="J367" s="44">
        <f>+C366</f>
        <v>0</v>
      </c>
    </row>
    <row r="368" spans="1:10" s="45" customFormat="1" ht="15.75" hidden="1" x14ac:dyDescent="0.25">
      <c r="A368" s="61" t="s">
        <v>99</v>
      </c>
      <c r="B368" s="62" t="s">
        <v>89</v>
      </c>
      <c r="C368" s="63">
        <v>0</v>
      </c>
      <c r="D368" s="43" t="s">
        <v>82</v>
      </c>
      <c r="E368" s="43"/>
      <c r="F368" s="43"/>
      <c r="G368" s="43"/>
      <c r="H368" s="43"/>
      <c r="I368" s="43"/>
      <c r="J368" s="44">
        <f>+C368</f>
        <v>0</v>
      </c>
    </row>
    <row r="369" spans="1:10" s="45" customFormat="1" ht="15.75" hidden="1" x14ac:dyDescent="0.25">
      <c r="A369" s="43"/>
      <c r="B369" s="58" t="s">
        <v>90</v>
      </c>
      <c r="C369" s="54" t="str">
        <f>+TEXT(J$345,"0.0000")&amp;" * "&amp;TEXT(C368,"0.000")&amp;" / 100 = "&amp;TEXT(J$345*C368/100,"0.0000")&amp;" т/г"</f>
        <v>0.0000 * 0.000 / 100 = 0.0000 т/г</v>
      </c>
      <c r="D369" s="43"/>
      <c r="E369" s="43"/>
      <c r="F369" s="43"/>
      <c r="G369" s="43"/>
      <c r="H369" s="43"/>
      <c r="I369" s="43"/>
      <c r="J369" s="44">
        <f>+C368</f>
        <v>0</v>
      </c>
    </row>
    <row r="370" spans="1:10" s="45" customFormat="1" ht="15.75" hidden="1" x14ac:dyDescent="0.25">
      <c r="A370" s="43"/>
      <c r="B370" s="43"/>
      <c r="C370" s="65"/>
      <c r="D370" s="43"/>
      <c r="E370" s="43"/>
      <c r="F370" s="43"/>
      <c r="G370" s="43"/>
      <c r="H370" s="43"/>
      <c r="I370" s="43"/>
      <c r="J370" s="44">
        <f>+J349</f>
        <v>0</v>
      </c>
    </row>
    <row r="371" spans="1:10" s="45" customFormat="1" ht="15.75" hidden="1" x14ac:dyDescent="0.25">
      <c r="A371" s="43" t="s">
        <v>100</v>
      </c>
      <c r="B371" s="43"/>
      <c r="C371" s="43"/>
      <c r="D371" s="43"/>
      <c r="E371" s="43"/>
      <c r="F371" s="43"/>
      <c r="G371" s="43"/>
      <c r="H371" s="43"/>
      <c r="I371" s="43"/>
      <c r="J371" s="44">
        <f>+J370</f>
        <v>0</v>
      </c>
    </row>
    <row r="372" spans="1:10" s="45" customFormat="1" ht="15.75" hidden="1" x14ac:dyDescent="0.25">
      <c r="A372" s="58" t="s">
        <v>101</v>
      </c>
      <c r="B372" s="54">
        <f>+B334</f>
        <v>24</v>
      </c>
      <c r="C372" s="43" t="s">
        <v>102</v>
      </c>
      <c r="D372" s="43"/>
      <c r="E372" s="43"/>
      <c r="F372" s="43"/>
      <c r="J372" s="44">
        <f>+J371</f>
        <v>0</v>
      </c>
    </row>
    <row r="373" spans="1:10" s="45" customFormat="1" ht="13.5" hidden="1" customHeight="1" x14ac:dyDescent="0.25">
      <c r="A373" s="58" t="s">
        <v>103</v>
      </c>
      <c r="B373" s="54">
        <f>+B333</f>
        <v>250</v>
      </c>
      <c r="C373" s="43" t="s">
        <v>104</v>
      </c>
      <c r="D373" s="43"/>
      <c r="E373" s="43"/>
      <c r="F373" s="43"/>
      <c r="G373" s="43"/>
      <c r="H373" s="43"/>
      <c r="I373" s="43"/>
      <c r="J373" s="44">
        <f>+J372</f>
        <v>0</v>
      </c>
    </row>
    <row r="374" spans="1:10" s="45" customFormat="1" ht="15.75" hidden="1" x14ac:dyDescent="0.25">
      <c r="A374" s="60" t="s">
        <v>64</v>
      </c>
      <c r="B374" s="54"/>
      <c r="C374" s="43"/>
      <c r="D374" s="43"/>
      <c r="E374" s="43"/>
      <c r="F374" s="43"/>
      <c r="G374" s="50">
        <f>+G326</f>
        <v>1</v>
      </c>
      <c r="H374" s="50" t="s">
        <v>65</v>
      </c>
      <c r="I374" s="50"/>
      <c r="J374" s="44">
        <f>+J373</f>
        <v>0</v>
      </c>
    </row>
    <row r="375" spans="1:10" s="45" customFormat="1" ht="15.75" hidden="1" x14ac:dyDescent="0.25">
      <c r="A375" s="60"/>
      <c r="B375" s="54"/>
      <c r="C375" s="43"/>
      <c r="D375" s="43"/>
      <c r="E375" s="43"/>
      <c r="F375" s="43"/>
      <c r="G375" s="43"/>
      <c r="H375" s="43"/>
      <c r="I375" s="43"/>
      <c r="J375" s="44">
        <f>+J374</f>
        <v>0</v>
      </c>
    </row>
    <row r="376" spans="1:10" s="45" customFormat="1" ht="15.75" hidden="1" x14ac:dyDescent="0.25">
      <c r="A376" s="60" t="str">
        <f t="shared" ref="A376:A385" si="23">+A394</f>
        <v>Ацетон</v>
      </c>
      <c r="B376" s="58" t="s">
        <v>105</v>
      </c>
      <c r="C376" s="54" t="str">
        <f t="shared" ref="C376:C385" si="24">+TEXT(E394,"0.000000")&amp;" * 1000000 / (3600 * "&amp;TEXT(B$372,"0.0")&amp;" * "&amp;TEXT(B$373,"0.0")&amp;" ) * "&amp;TEXT(G$374,"0")&amp;"  = "&amp;TEXT(G$374*E394*1000000/3600/B$372/B$373,"0.0000000")&amp;" г/с "</f>
        <v xml:space="preserve">0.000000 * 1000000 / (3600 * 24.0 * 250.0 ) * 1  = 0.0000000 г/с </v>
      </c>
      <c r="D376" s="43"/>
      <c r="E376" s="43"/>
      <c r="F376" s="43"/>
      <c r="G376" s="43"/>
      <c r="H376" s="43"/>
      <c r="I376" s="43"/>
      <c r="J376" s="44">
        <f>+C394+E394</f>
        <v>0</v>
      </c>
    </row>
    <row r="377" spans="1:10" s="45" customFormat="1" ht="15.75" hidden="1" x14ac:dyDescent="0.25">
      <c r="A377" s="60" t="str">
        <f t="shared" si="23"/>
        <v>Бутилацетат</v>
      </c>
      <c r="B377" s="58" t="s">
        <v>105</v>
      </c>
      <c r="C377" s="54" t="str">
        <f t="shared" si="24"/>
        <v xml:space="preserve">0.000000 * 1000000 / (3600 * 24.0 * 250.0 ) * 1  = 0.0000000 г/с </v>
      </c>
      <c r="D377" s="43"/>
      <c r="E377" s="43"/>
      <c r="F377" s="43"/>
      <c r="G377" s="43"/>
      <c r="H377" s="43"/>
      <c r="I377" s="43"/>
      <c r="J377" s="44">
        <f t="shared" ref="J377:J385" si="25">+C395+E395</f>
        <v>0</v>
      </c>
    </row>
    <row r="378" spans="1:10" s="45" customFormat="1" ht="15.75" hidden="1" x14ac:dyDescent="0.25">
      <c r="A378" s="60" t="str">
        <f t="shared" si="23"/>
        <v>Спирт n-бутиловый</v>
      </c>
      <c r="B378" s="58" t="s">
        <v>105</v>
      </c>
      <c r="C378" s="54" t="str">
        <f t="shared" si="24"/>
        <v xml:space="preserve">0.000000 * 1000000 / (3600 * 24.0 * 250.0 ) * 1  = 0.0000000 г/с </v>
      </c>
      <c r="D378" s="43"/>
      <c r="E378" s="43"/>
      <c r="F378" s="43"/>
      <c r="G378" s="43"/>
      <c r="H378" s="43"/>
      <c r="I378" s="43"/>
      <c r="J378" s="44">
        <f t="shared" si="25"/>
        <v>0</v>
      </c>
    </row>
    <row r="379" spans="1:10" s="45" customFormat="1" ht="15.75" hidden="1" x14ac:dyDescent="0.25">
      <c r="A379" s="60" t="str">
        <f t="shared" si="23"/>
        <v>Спирт этиловый</v>
      </c>
      <c r="B379" s="58" t="s">
        <v>105</v>
      </c>
      <c r="C379" s="54" t="str">
        <f t="shared" si="24"/>
        <v xml:space="preserve">0.000000 * 1000000 / (3600 * 24.0 * 250.0 ) * 1  = 0.0000000 г/с </v>
      </c>
      <c r="D379" s="43"/>
      <c r="E379" s="43"/>
      <c r="F379" s="43"/>
      <c r="G379" s="43"/>
      <c r="H379" s="43"/>
      <c r="I379" s="43"/>
      <c r="J379" s="44">
        <f t="shared" si="25"/>
        <v>0</v>
      </c>
    </row>
    <row r="380" spans="1:10" s="45" customFormat="1" ht="15.75" hidden="1" x14ac:dyDescent="0.25">
      <c r="A380" s="60" t="str">
        <f t="shared" si="23"/>
        <v>Этилцеллозольв</v>
      </c>
      <c r="B380" s="58" t="s">
        <v>105</v>
      </c>
      <c r="C380" s="54" t="str">
        <f t="shared" si="24"/>
        <v xml:space="preserve">0.000000 * 1000000 / (3600 * 24.0 * 250.0 ) * 1  = 0.0000000 г/с </v>
      </c>
      <c r="D380" s="43"/>
      <c r="E380" s="43"/>
      <c r="F380" s="43"/>
      <c r="G380" s="43"/>
      <c r="H380" s="43"/>
      <c r="I380" s="43"/>
      <c r="J380" s="44">
        <f t="shared" si="25"/>
        <v>0</v>
      </c>
    </row>
    <row r="381" spans="1:10" s="45" customFormat="1" ht="15.75" hidden="1" x14ac:dyDescent="0.25">
      <c r="A381" s="60" t="str">
        <f t="shared" si="23"/>
        <v>Толуол</v>
      </c>
      <c r="B381" s="58" t="s">
        <v>105</v>
      </c>
      <c r="C381" s="54" t="str">
        <f t="shared" si="24"/>
        <v xml:space="preserve">0.000000 * 1000000 / (3600 * 24.0 * 250.0 ) * 1  = 0.0000000 г/с </v>
      </c>
      <c r="D381" s="43"/>
      <c r="E381" s="43"/>
      <c r="F381" s="43"/>
      <c r="G381" s="43"/>
      <c r="H381" s="43"/>
      <c r="I381" s="43"/>
      <c r="J381" s="44">
        <f t="shared" si="25"/>
        <v>0</v>
      </c>
    </row>
    <row r="382" spans="1:10" s="45" customFormat="1" ht="15.75" hidden="1" x14ac:dyDescent="0.25">
      <c r="A382" s="60" t="str">
        <f t="shared" si="23"/>
        <v>Ксилол</v>
      </c>
      <c r="B382" s="58" t="s">
        <v>105</v>
      </c>
      <c r="C382" s="54" t="str">
        <f t="shared" si="24"/>
        <v xml:space="preserve">0.000000 * 1000000 / (3600 * 24.0 * 250.0 ) * 1  = 0.0000000 г/с </v>
      </c>
      <c r="D382" s="43"/>
      <c r="E382" s="43"/>
      <c r="F382" s="43"/>
      <c r="G382" s="43"/>
      <c r="H382" s="43"/>
      <c r="I382" s="43"/>
      <c r="J382" s="44">
        <f t="shared" si="25"/>
        <v>0</v>
      </c>
    </row>
    <row r="383" spans="1:10" s="45" customFormat="1" ht="15.75" hidden="1" x14ac:dyDescent="0.25">
      <c r="A383" s="60" t="str">
        <f t="shared" si="23"/>
        <v>Уайт-спирит</v>
      </c>
      <c r="B383" s="58" t="s">
        <v>105</v>
      </c>
      <c r="C383" s="54" t="str">
        <f t="shared" si="24"/>
        <v xml:space="preserve">0.000000 * 1000000 / (3600 * 24.0 * 250.0 ) * 1  = 0.0000000 г/с </v>
      </c>
      <c r="D383" s="43"/>
      <c r="E383" s="43"/>
      <c r="F383" s="43"/>
      <c r="G383" s="43"/>
      <c r="H383" s="43"/>
      <c r="I383" s="43"/>
      <c r="J383" s="44">
        <f t="shared" si="25"/>
        <v>0</v>
      </c>
    </row>
    <row r="384" spans="1:10" s="45" customFormat="1" ht="15.75" hidden="1" x14ac:dyDescent="0.25">
      <c r="A384" s="60" t="str">
        <f t="shared" si="23"/>
        <v>Этилацетат</v>
      </c>
      <c r="B384" s="58" t="s">
        <v>105</v>
      </c>
      <c r="C384" s="54" t="str">
        <f t="shared" si="24"/>
        <v xml:space="preserve">0.000000 * 1000000 / (3600 * 24.0 * 250.0 ) * 1  = 0.0000000 г/с </v>
      </c>
      <c r="D384" s="43"/>
      <c r="E384" s="43"/>
      <c r="F384" s="43"/>
      <c r="G384" s="43"/>
      <c r="H384" s="43"/>
      <c r="I384" s="43"/>
      <c r="J384" s="44">
        <f t="shared" si="25"/>
        <v>0</v>
      </c>
    </row>
    <row r="385" spans="1:13" s="45" customFormat="1" ht="15.75" hidden="1" x14ac:dyDescent="0.25">
      <c r="A385" s="60" t="str">
        <f t="shared" si="23"/>
        <v>Сольвент</v>
      </c>
      <c r="B385" s="58" t="s">
        <v>105</v>
      </c>
      <c r="C385" s="54" t="str">
        <f t="shared" si="24"/>
        <v xml:space="preserve">0.000000 * 1000000 / (3600 * 24.0 * 250.0 ) * 1  = 0.0000000 г/с </v>
      </c>
      <c r="D385" s="43"/>
      <c r="E385" s="43"/>
      <c r="F385" s="43"/>
      <c r="G385" s="43"/>
      <c r="H385" s="43"/>
      <c r="I385" s="43"/>
      <c r="J385" s="44">
        <f t="shared" si="25"/>
        <v>0</v>
      </c>
    </row>
    <row r="386" spans="1:13" s="45" customFormat="1" ht="15.75" hidden="1" x14ac:dyDescent="0.25">
      <c r="A386" s="58"/>
      <c r="B386" s="54"/>
      <c r="C386" s="43"/>
      <c r="D386" s="43"/>
      <c r="E386" s="43"/>
      <c r="F386" s="43"/>
      <c r="G386" s="43"/>
      <c r="H386" s="43"/>
      <c r="I386" s="43"/>
      <c r="J386" s="44">
        <f>+J375</f>
        <v>0</v>
      </c>
    </row>
    <row r="387" spans="1:13" s="45" customFormat="1" ht="15.75" hidden="1" x14ac:dyDescent="0.25">
      <c r="A387" s="43" t="s">
        <v>106</v>
      </c>
      <c r="B387" s="54"/>
      <c r="C387" s="43"/>
      <c r="D387" s="43"/>
      <c r="E387" s="43"/>
      <c r="F387" s="43"/>
      <c r="G387" s="43"/>
      <c r="H387" s="43"/>
      <c r="I387" s="43"/>
      <c r="J387" s="44">
        <f>+J341</f>
        <v>0</v>
      </c>
    </row>
    <row r="388" spans="1:13" s="45" customFormat="1" ht="14.25" hidden="1" customHeight="1" x14ac:dyDescent="0.25">
      <c r="A388" s="58" t="s">
        <v>101</v>
      </c>
      <c r="B388" s="54">
        <f>+B330</f>
        <v>8</v>
      </c>
      <c r="C388" s="43" t="s">
        <v>102</v>
      </c>
      <c r="D388" s="43"/>
      <c r="E388" s="43"/>
      <c r="F388" s="43"/>
      <c r="G388" s="43"/>
      <c r="H388" s="43"/>
      <c r="I388" s="43"/>
      <c r="J388" s="44">
        <f>+J387</f>
        <v>0</v>
      </c>
    </row>
    <row r="389" spans="1:13" s="45" customFormat="1" ht="15.75" hidden="1" x14ac:dyDescent="0.25">
      <c r="A389" s="58" t="s">
        <v>103</v>
      </c>
      <c r="B389" s="54">
        <f>+B329</f>
        <v>250</v>
      </c>
      <c r="C389" s="43" t="s">
        <v>104</v>
      </c>
      <c r="D389" s="43"/>
      <c r="E389" s="43"/>
      <c r="F389" s="43"/>
      <c r="G389" s="43"/>
      <c r="H389" s="43"/>
      <c r="I389" s="43"/>
      <c r="J389" s="44">
        <f>+J388</f>
        <v>0</v>
      </c>
    </row>
    <row r="390" spans="1:13" s="45" customFormat="1" ht="20.25" hidden="1" x14ac:dyDescent="0.35">
      <c r="A390" s="60" t="str">
        <f>+A404</f>
        <v>Аэрозоль краски</v>
      </c>
      <c r="B390" s="58" t="s">
        <v>107</v>
      </c>
      <c r="C390" s="54" t="str">
        <f>+TEXT(K338,"0.0000")&amp;" * 1000000 / (3600 * "&amp;TEXT(B$388,"0.0")&amp;" * "&amp;TEXT(B$389,"0.0")&amp;") * "&amp;TEXT(G$374,"0")&amp;" = "&amp;TEXT(G374*K338*1000000/3600/B$388/B$389,"0.0000000")&amp;" г/с "</f>
        <v xml:space="preserve">0.0000 * 1000000 / (3600 * 8.0 * 250.0) * 1 = 0.0000000 г/с </v>
      </c>
      <c r="D390" s="43"/>
      <c r="E390" s="43"/>
      <c r="F390" s="43"/>
      <c r="G390" s="43"/>
      <c r="H390" s="43"/>
      <c r="I390" s="43"/>
      <c r="J390" s="44">
        <f>+J389</f>
        <v>0</v>
      </c>
    </row>
    <row r="391" spans="1:13" s="45" customFormat="1" ht="15.75" hidden="1" x14ac:dyDescent="0.25">
      <c r="A391" s="58"/>
      <c r="B391" s="54"/>
      <c r="C391" s="54"/>
      <c r="D391" s="43"/>
      <c r="E391" s="43"/>
      <c r="F391" s="43"/>
      <c r="G391" s="43"/>
      <c r="H391" s="43"/>
      <c r="I391" s="43"/>
      <c r="J391" s="44">
        <f>+J390</f>
        <v>0</v>
      </c>
      <c r="L391" s="66"/>
      <c r="M391" s="66"/>
    </row>
    <row r="392" spans="1:13" s="45" customFormat="1" ht="15.75" hidden="1" x14ac:dyDescent="0.25">
      <c r="A392" s="43" t="s">
        <v>108</v>
      </c>
      <c r="B392" s="43"/>
      <c r="C392" s="43"/>
      <c r="D392" s="43"/>
      <c r="E392" s="43"/>
      <c r="F392" s="43"/>
      <c r="G392" s="43"/>
      <c r="H392" s="43"/>
      <c r="I392" s="43"/>
      <c r="J392" s="44">
        <f>+SUM(J394:J404)</f>
        <v>0</v>
      </c>
      <c r="L392" s="66"/>
      <c r="M392" s="67"/>
    </row>
    <row r="393" spans="1:13" s="45" customFormat="1" ht="15.75" hidden="1" x14ac:dyDescent="0.25">
      <c r="A393" s="68" t="s">
        <v>109</v>
      </c>
      <c r="B393" s="68" t="s">
        <v>110</v>
      </c>
      <c r="C393" s="108" t="s">
        <v>111</v>
      </c>
      <c r="D393" s="109"/>
      <c r="E393" s="108" t="s">
        <v>112</v>
      </c>
      <c r="F393" s="109"/>
      <c r="G393" s="43"/>
      <c r="H393" s="43"/>
      <c r="I393" s="43"/>
      <c r="J393" s="44">
        <f>+J392</f>
        <v>0</v>
      </c>
      <c r="L393" s="66"/>
      <c r="M393" s="66"/>
    </row>
    <row r="394" spans="1:13" s="29" customFormat="1" ht="15.75" hidden="1" x14ac:dyDescent="0.25">
      <c r="A394" s="69" t="s">
        <v>88</v>
      </c>
      <c r="B394" s="70">
        <v>1401</v>
      </c>
      <c r="C394" s="100">
        <f t="shared" ref="C394:C403" si="26">+ROUND(G$374*E394*10^6/(3600*B$372*B$373),7)</f>
        <v>0</v>
      </c>
      <c r="D394" s="104"/>
      <c r="E394" s="100">
        <f>ROUND(J$345*C350/100,6)</f>
        <v>0</v>
      </c>
      <c r="F394" s="104"/>
      <c r="G394" s="27"/>
      <c r="H394" s="27"/>
      <c r="I394" s="27"/>
      <c r="J394" s="37">
        <f t="shared" ref="J394:J404" si="27">+C394+E394</f>
        <v>0</v>
      </c>
      <c r="L394" s="71"/>
      <c r="M394" s="71"/>
    </row>
    <row r="395" spans="1:13" s="29" customFormat="1" ht="15.75" hidden="1" x14ac:dyDescent="0.25">
      <c r="A395" s="69" t="s">
        <v>91</v>
      </c>
      <c r="B395" s="70">
        <v>1210</v>
      </c>
      <c r="C395" s="105">
        <f t="shared" si="26"/>
        <v>0</v>
      </c>
      <c r="D395" s="101"/>
      <c r="E395" s="105">
        <f>ROUND(J$345*C352/100,6)</f>
        <v>0</v>
      </c>
      <c r="F395" s="101"/>
      <c r="G395" s="27"/>
      <c r="H395" s="27"/>
      <c r="I395" s="27"/>
      <c r="J395" s="37">
        <f t="shared" si="27"/>
        <v>0</v>
      </c>
      <c r="L395" s="71"/>
      <c r="M395" s="71"/>
    </row>
    <row r="396" spans="1:13" s="29" customFormat="1" ht="15.75" hidden="1" x14ac:dyDescent="0.25">
      <c r="A396" s="69" t="s">
        <v>92</v>
      </c>
      <c r="B396" s="70">
        <v>1042</v>
      </c>
      <c r="C396" s="105">
        <f t="shared" si="26"/>
        <v>0</v>
      </c>
      <c r="D396" s="101"/>
      <c r="E396" s="105">
        <f>ROUND(J$345*C354/100,6)</f>
        <v>0</v>
      </c>
      <c r="F396" s="101"/>
      <c r="G396" s="27"/>
      <c r="H396" s="27"/>
      <c r="I396" s="27"/>
      <c r="J396" s="37">
        <f t="shared" si="27"/>
        <v>0</v>
      </c>
      <c r="L396" s="71"/>
      <c r="M396" s="71"/>
    </row>
    <row r="397" spans="1:13" s="29" customFormat="1" ht="15.75" hidden="1" x14ac:dyDescent="0.25">
      <c r="A397" s="69" t="s">
        <v>93</v>
      </c>
      <c r="B397" s="70">
        <v>1061</v>
      </c>
      <c r="C397" s="105">
        <f t="shared" si="26"/>
        <v>0</v>
      </c>
      <c r="D397" s="101"/>
      <c r="E397" s="105">
        <f>ROUND(J$345*C356/100,6)</f>
        <v>0</v>
      </c>
      <c r="F397" s="101"/>
      <c r="G397" s="27"/>
      <c r="H397" s="27"/>
      <c r="I397" s="27"/>
      <c r="J397" s="37">
        <f t="shared" si="27"/>
        <v>0</v>
      </c>
      <c r="L397" s="71"/>
      <c r="M397" s="71"/>
    </row>
    <row r="398" spans="1:13" s="29" customFormat="1" ht="15.75" hidden="1" x14ac:dyDescent="0.25">
      <c r="A398" s="69" t="s">
        <v>94</v>
      </c>
      <c r="B398" s="70">
        <v>1119</v>
      </c>
      <c r="C398" s="100">
        <f t="shared" si="26"/>
        <v>0</v>
      </c>
      <c r="D398" s="104"/>
      <c r="E398" s="100">
        <f>ROUND(J$345*C358/100,6)</f>
        <v>0</v>
      </c>
      <c r="F398" s="104"/>
      <c r="G398" s="27"/>
      <c r="H398" s="27"/>
      <c r="I398" s="27"/>
      <c r="J398" s="37">
        <f t="shared" si="27"/>
        <v>0</v>
      </c>
      <c r="L398" s="71"/>
      <c r="M398" s="71"/>
    </row>
    <row r="399" spans="1:13" s="29" customFormat="1" ht="15.75" hidden="1" x14ac:dyDescent="0.25">
      <c r="A399" s="69" t="s">
        <v>95</v>
      </c>
      <c r="B399" s="70">
        <v>621</v>
      </c>
      <c r="C399" s="100">
        <f t="shared" si="26"/>
        <v>0</v>
      </c>
      <c r="D399" s="104"/>
      <c r="E399" s="100">
        <f>ROUND(J$345*C360/100,6)</f>
        <v>0</v>
      </c>
      <c r="F399" s="104"/>
      <c r="G399" s="27"/>
      <c r="H399" s="27"/>
      <c r="I399" s="27"/>
      <c r="J399" s="37">
        <f t="shared" si="27"/>
        <v>0</v>
      </c>
      <c r="L399" s="71"/>
      <c r="M399" s="71"/>
    </row>
    <row r="400" spans="1:13" s="29" customFormat="1" ht="15.75" hidden="1" x14ac:dyDescent="0.25">
      <c r="A400" s="69" t="s">
        <v>96</v>
      </c>
      <c r="B400" s="70">
        <v>616</v>
      </c>
      <c r="C400" s="100">
        <f t="shared" si="26"/>
        <v>0</v>
      </c>
      <c r="D400" s="104"/>
      <c r="E400" s="100">
        <f>ROUND(J$345*C362/100,6)</f>
        <v>0</v>
      </c>
      <c r="F400" s="104"/>
      <c r="G400" s="27"/>
      <c r="H400" s="27"/>
      <c r="I400" s="27"/>
      <c r="J400" s="37">
        <f t="shared" si="27"/>
        <v>0</v>
      </c>
      <c r="L400" s="71"/>
      <c r="M400" s="71"/>
    </row>
    <row r="401" spans="1:13" s="29" customFormat="1" ht="15.75" hidden="1" x14ac:dyDescent="0.25">
      <c r="A401" s="69" t="s">
        <v>97</v>
      </c>
      <c r="B401" s="70">
        <v>2752</v>
      </c>
      <c r="C401" s="105">
        <f t="shared" si="26"/>
        <v>0</v>
      </c>
      <c r="D401" s="101"/>
      <c r="E401" s="105">
        <f>ROUND(J$345*C364/100,6)</f>
        <v>0</v>
      </c>
      <c r="F401" s="101"/>
      <c r="G401" s="27"/>
      <c r="H401" s="27"/>
      <c r="I401" s="27"/>
      <c r="J401" s="37">
        <f t="shared" si="27"/>
        <v>0</v>
      </c>
      <c r="L401" s="71"/>
      <c r="M401" s="71"/>
    </row>
    <row r="402" spans="1:13" s="29" customFormat="1" ht="15.75" hidden="1" x14ac:dyDescent="0.25">
      <c r="A402" s="69" t="s">
        <v>98</v>
      </c>
      <c r="B402" s="70">
        <v>1240</v>
      </c>
      <c r="C402" s="105">
        <f t="shared" si="26"/>
        <v>0</v>
      </c>
      <c r="D402" s="101"/>
      <c r="E402" s="105">
        <f>ROUND(J$345*C366/100,6)</f>
        <v>0</v>
      </c>
      <c r="F402" s="101"/>
      <c r="G402" s="27"/>
      <c r="H402" s="27"/>
      <c r="I402" s="27"/>
      <c r="J402" s="37">
        <f t="shared" si="27"/>
        <v>0</v>
      </c>
      <c r="L402" s="71"/>
      <c r="M402" s="71"/>
    </row>
    <row r="403" spans="1:13" s="29" customFormat="1" ht="15.75" hidden="1" x14ac:dyDescent="0.25">
      <c r="A403" s="69" t="s">
        <v>99</v>
      </c>
      <c r="B403" s="70">
        <v>2750</v>
      </c>
      <c r="C403" s="105">
        <f t="shared" si="26"/>
        <v>0</v>
      </c>
      <c r="D403" s="101"/>
      <c r="E403" s="105">
        <f>ROUND(J$345*C368/100,6)</f>
        <v>0</v>
      </c>
      <c r="F403" s="101"/>
      <c r="G403" s="27"/>
      <c r="H403" s="27"/>
      <c r="I403" s="27"/>
      <c r="J403" s="37">
        <f t="shared" si="27"/>
        <v>0</v>
      </c>
    </row>
    <row r="404" spans="1:13" s="29" customFormat="1" ht="15.75" hidden="1" x14ac:dyDescent="0.25">
      <c r="A404" s="69" t="s">
        <v>78</v>
      </c>
      <c r="B404" s="70">
        <v>2902</v>
      </c>
      <c r="C404" s="100">
        <f>+ROUND(G$374*E404*10^6/(3600*B388*B389),7)</f>
        <v>0</v>
      </c>
      <c r="D404" s="104"/>
      <c r="E404" s="100">
        <f>+K338</f>
        <v>0</v>
      </c>
      <c r="F404" s="104"/>
      <c r="G404" s="27"/>
      <c r="H404" s="27"/>
      <c r="I404" s="27"/>
      <c r="J404" s="37">
        <f t="shared" si="27"/>
        <v>0</v>
      </c>
    </row>
    <row r="405" spans="1:13" ht="15" x14ac:dyDescent="0.2">
      <c r="J405" s="44">
        <f>+J392</f>
        <v>0</v>
      </c>
    </row>
    <row r="406" spans="1:13" ht="15.75" x14ac:dyDescent="0.25">
      <c r="A406" s="43" t="s">
        <v>57</v>
      </c>
      <c r="B406" s="76" t="s">
        <v>139</v>
      </c>
      <c r="C406" s="76"/>
      <c r="D406" s="76"/>
      <c r="E406" s="43"/>
      <c r="F406" s="43"/>
      <c r="G406" s="43"/>
      <c r="H406" s="43"/>
      <c r="I406" s="43"/>
      <c r="J406" s="44">
        <f>+C407</f>
        <v>360</v>
      </c>
      <c r="K406" s="45"/>
    </row>
    <row r="407" spans="1:13" ht="15.75" x14ac:dyDescent="0.25">
      <c r="A407" s="43" t="s">
        <v>58</v>
      </c>
      <c r="B407" s="43"/>
      <c r="C407" s="76">
        <v>360</v>
      </c>
      <c r="D407" s="43" t="s">
        <v>59</v>
      </c>
      <c r="E407" s="43"/>
      <c r="F407" s="43"/>
      <c r="G407" s="43"/>
      <c r="H407" s="43"/>
      <c r="I407" s="43"/>
      <c r="J407" s="44">
        <f>+J406</f>
        <v>360</v>
      </c>
      <c r="K407" s="45"/>
    </row>
    <row r="408" spans="1:13" ht="15.75" x14ac:dyDescent="0.25">
      <c r="A408" s="43" t="s">
        <v>60</v>
      </c>
      <c r="B408" s="45"/>
      <c r="C408" s="43" t="s">
        <v>117</v>
      </c>
      <c r="D408" s="43"/>
      <c r="E408" s="43"/>
      <c r="F408" s="43"/>
      <c r="G408" s="45"/>
      <c r="H408" s="45"/>
      <c r="I408" s="43"/>
      <c r="J408" s="44">
        <f>+J407</f>
        <v>360</v>
      </c>
      <c r="K408" s="45"/>
    </row>
    <row r="409" spans="1:13" ht="15.75" x14ac:dyDescent="0.25">
      <c r="A409" s="43" t="s">
        <v>62</v>
      </c>
      <c r="B409" s="45"/>
      <c r="C409" s="43">
        <v>1</v>
      </c>
      <c r="D409" s="43" t="s">
        <v>63</v>
      </c>
      <c r="E409" s="43"/>
      <c r="F409" s="43"/>
      <c r="G409" s="43"/>
      <c r="H409" s="43"/>
      <c r="I409" s="43"/>
      <c r="J409" s="44">
        <f>+J408</f>
        <v>360</v>
      </c>
      <c r="K409" s="45"/>
    </row>
    <row r="410" spans="1:13" ht="15.75" x14ac:dyDescent="0.25">
      <c r="A410" s="43" t="s">
        <v>64</v>
      </c>
      <c r="B410" s="45"/>
      <c r="C410" s="45"/>
      <c r="D410" s="43"/>
      <c r="E410" s="43"/>
      <c r="F410" s="45"/>
      <c r="G410" s="43">
        <v>1</v>
      </c>
      <c r="H410" s="43" t="s">
        <v>65</v>
      </c>
      <c r="I410" s="43"/>
      <c r="J410" s="44">
        <f>+J406</f>
        <v>360</v>
      </c>
      <c r="K410" s="45"/>
    </row>
    <row r="411" spans="1:13" ht="15.75" x14ac:dyDescent="0.25">
      <c r="A411" s="43"/>
      <c r="B411" s="45"/>
      <c r="C411" s="45"/>
      <c r="D411" s="43"/>
      <c r="E411" s="43"/>
      <c r="F411" s="45"/>
      <c r="G411" s="43"/>
      <c r="H411" s="43"/>
      <c r="I411" s="43"/>
      <c r="J411" s="44">
        <f t="shared" ref="J411:J418" si="28">+J410</f>
        <v>360</v>
      </c>
      <c r="K411" s="45"/>
    </row>
    <row r="412" spans="1:13" ht="15.75" x14ac:dyDescent="0.25">
      <c r="A412" s="43" t="s">
        <v>66</v>
      </c>
      <c r="B412" s="43"/>
      <c r="C412" s="43"/>
      <c r="D412" s="43"/>
      <c r="E412" s="43"/>
      <c r="F412" s="43"/>
      <c r="G412" s="43"/>
      <c r="H412" s="43"/>
      <c r="I412" s="43"/>
      <c r="J412" s="44">
        <f t="shared" si="28"/>
        <v>360</v>
      </c>
      <c r="K412" s="45"/>
    </row>
    <row r="413" spans="1:13" ht="15.75" x14ac:dyDescent="0.25">
      <c r="A413" s="43" t="s">
        <v>67</v>
      </c>
      <c r="B413" s="76">
        <v>365</v>
      </c>
      <c r="C413" s="43" t="s">
        <v>68</v>
      </c>
      <c r="D413" s="43"/>
      <c r="E413" s="43"/>
      <c r="F413" s="43"/>
      <c r="G413" s="43"/>
      <c r="H413" s="43"/>
      <c r="I413" s="43"/>
      <c r="J413" s="44">
        <f t="shared" si="28"/>
        <v>360</v>
      </c>
      <c r="K413" s="45"/>
    </row>
    <row r="414" spans="1:13" ht="15.75" x14ac:dyDescent="0.25">
      <c r="A414" s="43" t="s">
        <v>69</v>
      </c>
      <c r="B414" s="76">
        <v>8</v>
      </c>
      <c r="C414" s="43" t="s">
        <v>70</v>
      </c>
      <c r="D414" s="43"/>
      <c r="E414" s="43"/>
      <c r="F414" s="43"/>
      <c r="G414" s="43"/>
      <c r="H414" s="43"/>
      <c r="I414" s="43"/>
      <c r="J414" s="44">
        <f t="shared" si="28"/>
        <v>360</v>
      </c>
      <c r="K414" s="45"/>
    </row>
    <row r="415" spans="1:13" ht="15.75" x14ac:dyDescent="0.25">
      <c r="A415" s="43" t="s">
        <v>67</v>
      </c>
      <c r="B415" s="43">
        <f>+B413*B414</f>
        <v>2920</v>
      </c>
      <c r="C415" s="43" t="s">
        <v>71</v>
      </c>
      <c r="D415" s="43"/>
      <c r="E415" s="43"/>
      <c r="F415" s="43"/>
      <c r="G415" s="43"/>
      <c r="H415" s="43"/>
      <c r="I415" s="43"/>
      <c r="J415" s="44">
        <f t="shared" si="28"/>
        <v>360</v>
      </c>
      <c r="K415" s="45"/>
    </row>
    <row r="416" spans="1:13" ht="15.75" x14ac:dyDescent="0.25">
      <c r="A416" s="43" t="s">
        <v>72</v>
      </c>
      <c r="B416" s="43"/>
      <c r="C416" s="43"/>
      <c r="D416" s="43"/>
      <c r="E416" s="43"/>
      <c r="F416" s="43"/>
      <c r="G416" s="43"/>
      <c r="H416" s="43"/>
      <c r="I416" s="43"/>
      <c r="J416" s="44">
        <f t="shared" si="28"/>
        <v>360</v>
      </c>
      <c r="K416" s="45"/>
    </row>
    <row r="417" spans="1:11" ht="15.75" x14ac:dyDescent="0.25">
      <c r="A417" s="43" t="s">
        <v>67</v>
      </c>
      <c r="B417" s="43">
        <f>+B413</f>
        <v>365</v>
      </c>
      <c r="C417" s="43" t="s">
        <v>68</v>
      </c>
      <c r="D417" s="43"/>
      <c r="E417" s="43"/>
      <c r="F417" s="43"/>
      <c r="G417" s="43"/>
      <c r="H417" s="43"/>
      <c r="I417" s="43"/>
      <c r="J417" s="44">
        <f t="shared" si="28"/>
        <v>360</v>
      </c>
      <c r="K417" s="45"/>
    </row>
    <row r="418" spans="1:11" ht="15.75" x14ac:dyDescent="0.25">
      <c r="A418" s="43" t="s">
        <v>69</v>
      </c>
      <c r="B418" s="43">
        <v>2</v>
      </c>
      <c r="C418" s="43" t="s">
        <v>70</v>
      </c>
      <c r="D418" s="43"/>
      <c r="E418" s="43"/>
      <c r="F418" s="43"/>
      <c r="G418" s="43"/>
      <c r="H418" s="43"/>
      <c r="I418" s="43"/>
      <c r="J418" s="44">
        <f t="shared" si="28"/>
        <v>360</v>
      </c>
      <c r="K418" s="45"/>
    </row>
    <row r="419" spans="1:11" ht="15.75" x14ac:dyDescent="0.25">
      <c r="A419" s="43" t="s">
        <v>67</v>
      </c>
      <c r="B419" s="43">
        <f>+B417*B418</f>
        <v>730</v>
      </c>
      <c r="C419" s="43" t="s">
        <v>71</v>
      </c>
      <c r="D419" s="43"/>
      <c r="E419" s="43"/>
      <c r="F419" s="43"/>
      <c r="G419" s="43"/>
      <c r="H419" s="43"/>
      <c r="I419" s="43"/>
      <c r="J419" s="44">
        <f>+J418</f>
        <v>360</v>
      </c>
      <c r="K419" s="45"/>
    </row>
    <row r="420" spans="1:11" ht="15.75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4">
        <f>+J419</f>
        <v>360</v>
      </c>
      <c r="K420" s="45"/>
    </row>
    <row r="421" spans="1:11" ht="15.75" x14ac:dyDescent="0.25">
      <c r="A421" s="43" t="s">
        <v>73</v>
      </c>
      <c r="B421" s="43"/>
      <c r="C421" s="43"/>
      <c r="D421" s="43"/>
      <c r="E421" s="43"/>
      <c r="F421" s="43"/>
      <c r="G421" s="43"/>
      <c r="H421" s="43"/>
      <c r="I421" s="43"/>
      <c r="J421" s="44">
        <f>+B423</f>
        <v>30</v>
      </c>
      <c r="K421" s="45"/>
    </row>
    <row r="422" spans="1:11" ht="18.75" x14ac:dyDescent="0.35">
      <c r="A422" s="58" t="s">
        <v>74</v>
      </c>
      <c r="B422" s="54">
        <f>+C407</f>
        <v>360</v>
      </c>
      <c r="C422" s="43" t="s">
        <v>75</v>
      </c>
      <c r="D422" s="43"/>
      <c r="E422" s="43"/>
      <c r="F422" s="43"/>
      <c r="G422" s="43"/>
      <c r="H422" s="43"/>
      <c r="I422" s="43"/>
      <c r="J422" s="44">
        <f>+J421</f>
        <v>30</v>
      </c>
      <c r="K422" s="45">
        <f>0.4*B422*B423/100000</f>
        <v>4.3200000000000002E-2</v>
      </c>
    </row>
    <row r="423" spans="1:11" ht="18.75" x14ac:dyDescent="0.35">
      <c r="A423" s="58" t="s">
        <v>76</v>
      </c>
      <c r="B423" s="59">
        <v>30</v>
      </c>
      <c r="C423" s="43" t="s">
        <v>77</v>
      </c>
      <c r="D423" s="43"/>
      <c r="E423" s="43"/>
      <c r="F423" s="43"/>
      <c r="G423" s="43"/>
      <c r="H423" s="43"/>
      <c r="I423" s="43"/>
      <c r="J423" s="44">
        <f>+J422</f>
        <v>30</v>
      </c>
      <c r="K423" s="45"/>
    </row>
    <row r="424" spans="1:11" ht="20.25" x14ac:dyDescent="0.35">
      <c r="A424" s="60" t="s">
        <v>78</v>
      </c>
      <c r="B424" s="58" t="s">
        <v>79</v>
      </c>
      <c r="C424" s="54" t="str">
        <f>+"0.4 * "&amp;TEXT(B422,"0.0")&amp;" * "&amp;TEXT(B423,"0.0")&amp;" /100000 = "&amp;TEXT(0.4*B422*B423/100000,"0.0000000")&amp;" т/г"</f>
        <v>0.4 * 360.0 * 30.0 /100000 = 0.0432000 т/г</v>
      </c>
      <c r="D424" s="43"/>
      <c r="E424" s="43"/>
      <c r="F424" s="43"/>
      <c r="G424" s="43"/>
      <c r="H424" s="43"/>
      <c r="I424" s="43"/>
      <c r="J424" s="44">
        <f>+J423</f>
        <v>30</v>
      </c>
      <c r="K424" s="45"/>
    </row>
    <row r="425" spans="1:11" ht="15.75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4">
        <f>+J424</f>
        <v>30</v>
      </c>
      <c r="K425" s="45"/>
    </row>
    <row r="426" spans="1:11" ht="15.75" x14ac:dyDescent="0.25">
      <c r="A426" s="43" t="s">
        <v>80</v>
      </c>
      <c r="B426" s="43"/>
      <c r="C426" s="43"/>
      <c r="D426" s="43"/>
      <c r="E426" s="43"/>
      <c r="F426" s="43"/>
      <c r="G426" s="43"/>
      <c r="H426" s="43"/>
      <c r="I426" s="43"/>
      <c r="J426" s="44">
        <f>+B430</f>
        <v>316.8</v>
      </c>
      <c r="K426" s="45"/>
    </row>
    <row r="427" spans="1:11" ht="18.75" x14ac:dyDescent="0.35">
      <c r="A427" s="58" t="s">
        <v>81</v>
      </c>
      <c r="B427" s="76">
        <v>70</v>
      </c>
      <c r="C427" s="43" t="s">
        <v>82</v>
      </c>
      <c r="D427" s="43"/>
      <c r="E427" s="43"/>
      <c r="F427" s="43"/>
      <c r="G427" s="43"/>
      <c r="H427" s="43"/>
      <c r="I427" s="43"/>
      <c r="J427" s="44">
        <f t="shared" ref="J427:J433" si="29">+J426</f>
        <v>316.8</v>
      </c>
      <c r="K427" s="45"/>
    </row>
    <row r="428" spans="1:11" ht="18.75" x14ac:dyDescent="0.35">
      <c r="A428" s="58" t="s">
        <v>83</v>
      </c>
      <c r="B428" s="43">
        <v>25</v>
      </c>
      <c r="C428" s="43" t="s">
        <v>82</v>
      </c>
      <c r="D428" s="43"/>
      <c r="E428" s="43"/>
      <c r="F428" s="43"/>
      <c r="G428" s="43"/>
      <c r="H428" s="43"/>
      <c r="I428" s="43"/>
      <c r="J428" s="44">
        <f t="shared" si="29"/>
        <v>316.8</v>
      </c>
      <c r="K428" s="45"/>
    </row>
    <row r="429" spans="1:11" ht="18.75" x14ac:dyDescent="0.35">
      <c r="A429" s="58" t="s">
        <v>84</v>
      </c>
      <c r="B429" s="43">
        <v>75</v>
      </c>
      <c r="C429" s="43" t="s">
        <v>82</v>
      </c>
      <c r="D429" s="43"/>
      <c r="E429" s="43"/>
      <c r="F429" s="43"/>
      <c r="G429" s="43"/>
      <c r="H429" s="43"/>
      <c r="I429" s="43"/>
      <c r="J429" s="44">
        <f>B427*(B428+B429)*B430/10000000</f>
        <v>0.22176000000000001</v>
      </c>
      <c r="K429" s="45"/>
    </row>
    <row r="430" spans="1:11" ht="18.75" x14ac:dyDescent="0.35">
      <c r="A430" s="58" t="s">
        <v>74</v>
      </c>
      <c r="B430" s="43">
        <f>+C407-K422*1000</f>
        <v>316.8</v>
      </c>
      <c r="C430" s="43" t="s">
        <v>75</v>
      </c>
      <c r="D430" s="43"/>
      <c r="E430" s="43"/>
      <c r="F430" s="43"/>
      <c r="G430" s="43"/>
      <c r="H430" s="43"/>
      <c r="I430" s="43"/>
      <c r="J430" s="44">
        <f t="shared" si="29"/>
        <v>0.22176000000000001</v>
      </c>
      <c r="K430" s="45"/>
    </row>
    <row r="431" spans="1:11" ht="20.25" x14ac:dyDescent="0.35">
      <c r="A431" s="60" t="s">
        <v>85</v>
      </c>
      <c r="B431" s="58" t="s">
        <v>86</v>
      </c>
      <c r="C431" s="54" t="str">
        <f>+TEXT(B430,"0.0")&amp;" * "&amp;TEXT(B427,"0.0")&amp;" * ("&amp;TEXT(B428,"0.0")&amp;" + "&amp;TEXT(B429,"0.0")&amp;") / 10000000 = "&amp;TEXT(B427*(B428+B429)*B430/10000000,"0.0000")&amp;" т/г"</f>
        <v>316.8 * 70.0 * (25.0 + 75.0) / 10000000 = 0.2218 т/г</v>
      </c>
      <c r="D431" s="43"/>
      <c r="E431" s="43"/>
      <c r="F431" s="43"/>
      <c r="G431" s="43"/>
      <c r="H431" s="43"/>
      <c r="I431" s="43"/>
      <c r="J431" s="44">
        <f t="shared" si="29"/>
        <v>0.22176000000000001</v>
      </c>
      <c r="K431" s="45"/>
    </row>
    <row r="432" spans="1:11" ht="15.75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4">
        <f t="shared" si="29"/>
        <v>0.22176000000000001</v>
      </c>
      <c r="K432" s="45"/>
    </row>
    <row r="433" spans="1:11" ht="15.75" x14ac:dyDescent="0.25">
      <c r="A433" s="43" t="s">
        <v>87</v>
      </c>
      <c r="B433" s="43"/>
      <c r="C433" s="43"/>
      <c r="D433" s="43"/>
      <c r="E433" s="43"/>
      <c r="F433" s="43"/>
      <c r="G433" s="43"/>
      <c r="H433" s="43"/>
      <c r="I433" s="43"/>
      <c r="J433" s="44">
        <f t="shared" si="29"/>
        <v>0.22176000000000001</v>
      </c>
      <c r="K433" s="45"/>
    </row>
    <row r="434" spans="1:11" ht="15.75" x14ac:dyDescent="0.25">
      <c r="A434" s="61" t="s">
        <v>88</v>
      </c>
      <c r="B434" s="62" t="s">
        <v>89</v>
      </c>
      <c r="C434" s="63">
        <v>15</v>
      </c>
      <c r="D434" s="43" t="s">
        <v>82</v>
      </c>
      <c r="E434" s="43"/>
      <c r="F434" s="43"/>
      <c r="G434" s="43"/>
      <c r="H434" s="43"/>
      <c r="I434" s="43"/>
      <c r="J434" s="44">
        <f>+C434</f>
        <v>15</v>
      </c>
      <c r="K434" s="45"/>
    </row>
    <row r="435" spans="1:11" ht="15.75" x14ac:dyDescent="0.25">
      <c r="A435" s="60"/>
      <c r="B435" s="58" t="s">
        <v>90</v>
      </c>
      <c r="C435" s="54" t="str">
        <f>+TEXT(J$429,"0.0000")&amp;" * "&amp;TEXT(C434,"0.000")&amp;" / 100 = "&amp;TEXT(J$429*C434/100,"0.000000")&amp;" т/г"</f>
        <v>0.2218 * 15.000 / 100 = 0.033264 т/г</v>
      </c>
      <c r="D435" s="43"/>
      <c r="E435" s="43"/>
      <c r="F435" s="43"/>
      <c r="G435" s="43"/>
      <c r="H435" s="43"/>
      <c r="I435" s="43"/>
      <c r="J435" s="44">
        <f>+C434</f>
        <v>15</v>
      </c>
      <c r="K435" s="45"/>
    </row>
    <row r="436" spans="1:11" ht="15.75" x14ac:dyDescent="0.25">
      <c r="A436" s="61" t="s">
        <v>91</v>
      </c>
      <c r="B436" s="62" t="s">
        <v>89</v>
      </c>
      <c r="C436" s="63">
        <v>30</v>
      </c>
      <c r="D436" s="43" t="s">
        <v>82</v>
      </c>
      <c r="E436" s="43"/>
      <c r="F436" s="43"/>
      <c r="G436" s="43"/>
      <c r="H436" s="43"/>
      <c r="I436" s="43"/>
      <c r="J436" s="44">
        <f>+C436</f>
        <v>30</v>
      </c>
      <c r="K436" s="45"/>
    </row>
    <row r="437" spans="1:11" ht="15.75" x14ac:dyDescent="0.25">
      <c r="A437" s="60"/>
      <c r="B437" s="58" t="s">
        <v>90</v>
      </c>
      <c r="C437" s="54" t="str">
        <f>+TEXT(J$429,"0.0000")&amp;" * "&amp;TEXT(C436,"0.000")&amp;" / 100 = "&amp;TEXT(J$429*C436/100,"0.000000")&amp;" т/г"</f>
        <v>0.2218 * 30.000 / 100 = 0.066528 т/г</v>
      </c>
      <c r="D437" s="43"/>
      <c r="E437" s="43"/>
      <c r="F437" s="43"/>
      <c r="G437" s="43"/>
      <c r="H437" s="43"/>
      <c r="I437" s="43"/>
      <c r="J437" s="44">
        <f>+C436</f>
        <v>30</v>
      </c>
      <c r="K437" s="45"/>
    </row>
    <row r="438" spans="1:11" ht="15.75" x14ac:dyDescent="0.25">
      <c r="A438" s="61" t="s">
        <v>92</v>
      </c>
      <c r="B438" s="62" t="s">
        <v>89</v>
      </c>
      <c r="C438" s="63">
        <v>5</v>
      </c>
      <c r="D438" s="43" t="s">
        <v>82</v>
      </c>
      <c r="E438" s="43"/>
      <c r="F438" s="43"/>
      <c r="G438" s="43"/>
      <c r="H438" s="43"/>
      <c r="I438" s="43"/>
      <c r="J438" s="44">
        <f>+C438</f>
        <v>5</v>
      </c>
      <c r="K438" s="45"/>
    </row>
    <row r="439" spans="1:11" ht="15" customHeight="1" x14ac:dyDescent="0.25">
      <c r="A439" s="60"/>
      <c r="B439" s="58" t="s">
        <v>90</v>
      </c>
      <c r="C439" s="54" t="str">
        <f>+TEXT(J$429,"0.0000")&amp;" * "&amp;TEXT(C438,"0.000")&amp;" / 100 = "&amp;TEXT(J$429*C438/100,"0.000000")&amp;" т/г"</f>
        <v>0.2218 * 5.000 / 100 = 0.011088 т/г</v>
      </c>
      <c r="D439" s="43"/>
      <c r="E439" s="43"/>
      <c r="F439" s="43"/>
      <c r="G439" s="43"/>
      <c r="H439" s="43"/>
      <c r="I439" s="43"/>
      <c r="J439" s="44">
        <f>+C438</f>
        <v>5</v>
      </c>
      <c r="K439" s="45"/>
    </row>
    <row r="440" spans="1:11" ht="15.75" hidden="1" x14ac:dyDescent="0.25">
      <c r="A440" s="61" t="s">
        <v>93</v>
      </c>
      <c r="B440" s="62" t="s">
        <v>89</v>
      </c>
      <c r="C440" s="63">
        <v>0</v>
      </c>
      <c r="D440" s="43" t="s">
        <v>82</v>
      </c>
      <c r="E440" s="43"/>
      <c r="F440" s="43"/>
      <c r="G440" s="43"/>
      <c r="H440" s="43"/>
      <c r="I440" s="43"/>
      <c r="J440" s="44">
        <f>+C440</f>
        <v>0</v>
      </c>
      <c r="K440" s="45"/>
    </row>
    <row r="441" spans="1:11" ht="15.75" hidden="1" x14ac:dyDescent="0.25">
      <c r="A441" s="60"/>
      <c r="B441" s="58" t="s">
        <v>90</v>
      </c>
      <c r="C441" s="54" t="str">
        <f>+TEXT(J$429,"0.0000")&amp;" * "&amp;TEXT(C440,"0.000")&amp;" / 100 = "&amp;TEXT(J$429*C440/100,"0.000000")&amp;" т/г"</f>
        <v>0.2218 * 0.000 / 100 = 0.000000 т/г</v>
      </c>
      <c r="D441" s="43"/>
      <c r="E441" s="43"/>
      <c r="F441" s="43"/>
      <c r="G441" s="43"/>
      <c r="H441" s="43"/>
      <c r="I441" s="43"/>
      <c r="J441" s="44">
        <f>+C440</f>
        <v>0</v>
      </c>
      <c r="K441" s="45"/>
    </row>
    <row r="442" spans="1:11" ht="15.75" hidden="1" x14ac:dyDescent="0.25">
      <c r="A442" s="61" t="s">
        <v>94</v>
      </c>
      <c r="B442" s="62" t="s">
        <v>89</v>
      </c>
      <c r="C442" s="63">
        <v>0</v>
      </c>
      <c r="D442" s="43" t="s">
        <v>82</v>
      </c>
      <c r="E442" s="43"/>
      <c r="F442" s="43"/>
      <c r="G442" s="43"/>
      <c r="H442" s="43"/>
      <c r="I442" s="43"/>
      <c r="J442" s="44">
        <f>+C442</f>
        <v>0</v>
      </c>
      <c r="K442" s="45"/>
    </row>
    <row r="443" spans="1:11" ht="15.75" hidden="1" x14ac:dyDescent="0.25">
      <c r="A443" s="60"/>
      <c r="B443" s="58" t="s">
        <v>90</v>
      </c>
      <c r="C443" s="54" t="str">
        <f>+TEXT(J$429,"0.0000")&amp;" * "&amp;TEXT(C442,"0.000")&amp;" / 100 = "&amp;TEXT(J$429*C442/100,"0.000000")&amp;" т/г"</f>
        <v>0.2218 * 0.000 / 100 = 0.000000 т/г</v>
      </c>
      <c r="D443" s="43"/>
      <c r="E443" s="43"/>
      <c r="F443" s="43"/>
      <c r="G443" s="43"/>
      <c r="H443" s="43"/>
      <c r="I443" s="43"/>
      <c r="J443" s="44">
        <f>+C442</f>
        <v>0</v>
      </c>
      <c r="K443" s="45"/>
    </row>
    <row r="444" spans="1:11" ht="15.75" x14ac:dyDescent="0.25">
      <c r="A444" s="61" t="s">
        <v>95</v>
      </c>
      <c r="B444" s="62" t="s">
        <v>89</v>
      </c>
      <c r="C444" s="63">
        <v>30</v>
      </c>
      <c r="D444" s="43" t="s">
        <v>82</v>
      </c>
      <c r="E444" s="43"/>
      <c r="F444" s="43"/>
      <c r="G444" s="43"/>
      <c r="H444" s="43"/>
      <c r="I444" s="43"/>
      <c r="J444" s="44">
        <f>+C444</f>
        <v>30</v>
      </c>
      <c r="K444" s="45"/>
    </row>
    <row r="445" spans="1:11" ht="14.25" customHeight="1" x14ac:dyDescent="0.25">
      <c r="A445" s="60"/>
      <c r="B445" s="58" t="s">
        <v>90</v>
      </c>
      <c r="C445" s="54" t="str">
        <f>+TEXT(J$429,"0.0000")&amp;" * "&amp;TEXT(C444,"0.000")&amp;" / 100 = "&amp;TEXT(J$429*C444/100,"0.000000")&amp;" т/г"</f>
        <v>0.2218 * 30.000 / 100 = 0.066528 т/г</v>
      </c>
      <c r="D445" s="43"/>
      <c r="E445" s="43"/>
      <c r="F445" s="43"/>
      <c r="G445" s="43"/>
      <c r="H445" s="43"/>
      <c r="I445" s="43"/>
      <c r="J445" s="44">
        <f>+C444</f>
        <v>30</v>
      </c>
      <c r="K445" s="45"/>
    </row>
    <row r="446" spans="1:11" ht="15.75" hidden="1" x14ac:dyDescent="0.25">
      <c r="A446" s="61" t="s">
        <v>96</v>
      </c>
      <c r="B446" s="62" t="s">
        <v>89</v>
      </c>
      <c r="C446" s="63">
        <v>0</v>
      </c>
      <c r="D446" s="43" t="s">
        <v>82</v>
      </c>
      <c r="E446" s="43"/>
      <c r="F446" s="43"/>
      <c r="G446" s="43"/>
      <c r="H446" s="43"/>
      <c r="I446" s="43"/>
      <c r="J446" s="44">
        <f>+C446</f>
        <v>0</v>
      </c>
      <c r="K446" s="45"/>
    </row>
    <row r="447" spans="1:11" ht="15.75" hidden="1" x14ac:dyDescent="0.25">
      <c r="A447" s="60"/>
      <c r="B447" s="58" t="s">
        <v>90</v>
      </c>
      <c r="C447" s="54" t="str">
        <f>+TEXT(J$429,"0.0000")&amp;" * "&amp;TEXT(C446,"0.000")&amp;" / 100 = "&amp;TEXT(J$429*C446/100,"0.0000")&amp;" т/г"</f>
        <v>0.2218 * 0.000 / 100 = 0.0000 т/г</v>
      </c>
      <c r="D447" s="43"/>
      <c r="E447" s="43"/>
      <c r="F447" s="43"/>
      <c r="G447" s="43"/>
      <c r="H447" s="43"/>
      <c r="I447" s="43"/>
      <c r="J447" s="44">
        <f>+C446</f>
        <v>0</v>
      </c>
      <c r="K447" s="45"/>
    </row>
    <row r="448" spans="1:11" ht="15.75" hidden="1" x14ac:dyDescent="0.25">
      <c r="A448" s="61" t="s">
        <v>97</v>
      </c>
      <c r="B448" s="62" t="s">
        <v>89</v>
      </c>
      <c r="C448" s="63"/>
      <c r="D448" s="43" t="s">
        <v>82</v>
      </c>
      <c r="E448" s="43"/>
      <c r="F448" s="43"/>
      <c r="G448" s="43"/>
      <c r="H448" s="43"/>
      <c r="I448" s="43"/>
      <c r="J448" s="44">
        <f>+C448</f>
        <v>0</v>
      </c>
      <c r="K448" s="45"/>
    </row>
    <row r="449" spans="1:11" ht="15.75" hidden="1" x14ac:dyDescent="0.25">
      <c r="A449" s="60"/>
      <c r="B449" s="58" t="s">
        <v>90</v>
      </c>
      <c r="C449" s="54" t="str">
        <f>+TEXT(J$429,"0.0000")&amp;" * "&amp;TEXT(C448,"0.000")&amp;" / 100 = "&amp;TEXT(J$429*C448/100,"0.0000")&amp;" т/г"</f>
        <v>0.2218 * 0.000 / 100 = 0.0000 т/г</v>
      </c>
      <c r="D449" s="43"/>
      <c r="E449" s="43"/>
      <c r="F449" s="43"/>
      <c r="G449" s="43"/>
      <c r="H449" s="43"/>
      <c r="I449" s="43"/>
      <c r="J449" s="44">
        <f>+C448</f>
        <v>0</v>
      </c>
      <c r="K449" s="45"/>
    </row>
    <row r="450" spans="1:11" ht="15.75" x14ac:dyDescent="0.25">
      <c r="A450" s="61" t="s">
        <v>98</v>
      </c>
      <c r="B450" s="62" t="s">
        <v>89</v>
      </c>
      <c r="C450" s="63">
        <v>20</v>
      </c>
      <c r="D450" s="43" t="s">
        <v>82</v>
      </c>
      <c r="E450" s="43"/>
      <c r="F450" s="43"/>
      <c r="G450" s="43"/>
      <c r="H450" s="43"/>
      <c r="I450" s="43"/>
      <c r="J450" s="44">
        <f>+C450</f>
        <v>20</v>
      </c>
      <c r="K450" s="45"/>
    </row>
    <row r="451" spans="1:11" ht="14.25" customHeight="1" x14ac:dyDescent="0.25">
      <c r="A451" s="60"/>
      <c r="B451" s="58" t="s">
        <v>90</v>
      </c>
      <c r="C451" s="54" t="str">
        <f>+TEXT(J$429,"0.0000")&amp;" * "&amp;TEXT(C450,"0.000")&amp;" / 100 = "&amp;TEXT(J$429*C450/100,"0.0000")&amp;" т/г"</f>
        <v>0.2218 * 20.000 / 100 = 0.0444 т/г</v>
      </c>
      <c r="D451" s="43"/>
      <c r="E451" s="43"/>
      <c r="F451" s="43"/>
      <c r="G451" s="43"/>
      <c r="H451" s="43"/>
      <c r="I451" s="43"/>
      <c r="J451" s="44">
        <f>+C450</f>
        <v>20</v>
      </c>
      <c r="K451" s="45"/>
    </row>
    <row r="452" spans="1:11" ht="15.75" hidden="1" x14ac:dyDescent="0.25">
      <c r="A452" s="61" t="s">
        <v>99</v>
      </c>
      <c r="B452" s="62" t="s">
        <v>89</v>
      </c>
      <c r="C452" s="63">
        <v>0</v>
      </c>
      <c r="D452" s="43" t="s">
        <v>82</v>
      </c>
      <c r="E452" s="43"/>
      <c r="F452" s="43"/>
      <c r="G452" s="43"/>
      <c r="H452" s="43"/>
      <c r="I452" s="43"/>
      <c r="J452" s="44">
        <f>+C452</f>
        <v>0</v>
      </c>
      <c r="K452" s="45"/>
    </row>
    <row r="453" spans="1:11" ht="15.75" hidden="1" x14ac:dyDescent="0.25">
      <c r="A453" s="43"/>
      <c r="B453" s="58" t="s">
        <v>90</v>
      </c>
      <c r="C453" s="54" t="str">
        <f>+TEXT(J$429,"0.0000")&amp;" * "&amp;TEXT(C452,"0.000")&amp;" / 100 = "&amp;TEXT(J$429*C452/100,"0.0000")&amp;" т/г"</f>
        <v>0.2218 * 0.000 / 100 = 0.0000 т/г</v>
      </c>
      <c r="D453" s="43"/>
      <c r="E453" s="43"/>
      <c r="F453" s="43"/>
      <c r="G453" s="43"/>
      <c r="H453" s="43"/>
      <c r="I453" s="43"/>
      <c r="J453" s="44">
        <f>+C452</f>
        <v>0</v>
      </c>
      <c r="K453" s="45"/>
    </row>
    <row r="454" spans="1:11" ht="15.75" x14ac:dyDescent="0.25">
      <c r="A454" s="43"/>
      <c r="B454" s="43"/>
      <c r="C454" s="65"/>
      <c r="D454" s="43"/>
      <c r="E454" s="43"/>
      <c r="F454" s="43"/>
      <c r="G454" s="43"/>
      <c r="H454" s="43"/>
      <c r="I454" s="43"/>
      <c r="J454" s="44">
        <f>+J433</f>
        <v>0.22176000000000001</v>
      </c>
      <c r="K454" s="45"/>
    </row>
    <row r="455" spans="1:11" ht="15.75" x14ac:dyDescent="0.25">
      <c r="A455" s="43" t="s">
        <v>100</v>
      </c>
      <c r="B455" s="43"/>
      <c r="C455" s="43"/>
      <c r="D455" s="43"/>
      <c r="E455" s="43"/>
      <c r="F455" s="43"/>
      <c r="G455" s="43"/>
      <c r="H455" s="43"/>
      <c r="I455" s="43"/>
      <c r="J455" s="44">
        <f>+J454</f>
        <v>0.22176000000000001</v>
      </c>
      <c r="K455" s="45"/>
    </row>
    <row r="456" spans="1:11" ht="15.75" x14ac:dyDescent="0.25">
      <c r="A456" s="58" t="s">
        <v>101</v>
      </c>
      <c r="B456" s="54">
        <f>+B418</f>
        <v>2</v>
      </c>
      <c r="C456" s="43" t="s">
        <v>102</v>
      </c>
      <c r="D456" s="43"/>
      <c r="E456" s="43"/>
      <c r="F456" s="43"/>
      <c r="G456" s="45"/>
      <c r="H456" s="45"/>
      <c r="I456" s="45"/>
      <c r="J456" s="44">
        <f>+J455</f>
        <v>0.22176000000000001</v>
      </c>
      <c r="K456" s="45"/>
    </row>
    <row r="457" spans="1:11" ht="15.75" x14ac:dyDescent="0.25">
      <c r="A457" s="58" t="s">
        <v>103</v>
      </c>
      <c r="B457" s="54">
        <f>+B417</f>
        <v>365</v>
      </c>
      <c r="C457" s="43" t="s">
        <v>104</v>
      </c>
      <c r="D457" s="43"/>
      <c r="E457" s="43"/>
      <c r="F457" s="43"/>
      <c r="G457" s="43"/>
      <c r="H457" s="43"/>
      <c r="I457" s="43"/>
      <c r="J457" s="44">
        <f>+J456</f>
        <v>0.22176000000000001</v>
      </c>
      <c r="K457" s="45"/>
    </row>
    <row r="458" spans="1:11" ht="15.75" x14ac:dyDescent="0.25">
      <c r="A458" s="60" t="s">
        <v>64</v>
      </c>
      <c r="B458" s="54"/>
      <c r="C458" s="43"/>
      <c r="D458" s="43"/>
      <c r="E458" s="43"/>
      <c r="F458" s="43"/>
      <c r="G458" s="50">
        <f>+G410</f>
        <v>1</v>
      </c>
      <c r="H458" s="50" t="s">
        <v>65</v>
      </c>
      <c r="I458" s="50"/>
      <c r="J458" s="44">
        <f>+J457</f>
        <v>0.22176000000000001</v>
      </c>
      <c r="K458" s="45"/>
    </row>
    <row r="459" spans="1:11" ht="15.75" x14ac:dyDescent="0.25">
      <c r="A459" s="60"/>
      <c r="B459" s="54"/>
      <c r="C459" s="43"/>
      <c r="D459" s="43"/>
      <c r="E459" s="43"/>
      <c r="F459" s="43"/>
      <c r="G459" s="43"/>
      <c r="H459" s="43"/>
      <c r="I459" s="43"/>
      <c r="J459" s="44">
        <f>+J458</f>
        <v>0.22176000000000001</v>
      </c>
      <c r="K459" s="45"/>
    </row>
    <row r="460" spans="1:11" ht="15.75" x14ac:dyDescent="0.25">
      <c r="A460" s="60" t="str">
        <f t="shared" ref="A460:A469" si="30">+A478</f>
        <v>Ацетон</v>
      </c>
      <c r="B460" s="58" t="s">
        <v>105</v>
      </c>
      <c r="C460" s="54" t="str">
        <f t="shared" ref="C460:C469" si="31">+TEXT(E478,"0.000000")&amp;" * 1000000 / (3600 * "&amp;TEXT(B$456,"0.0")&amp;" * "&amp;TEXT(B$457,"0.0")&amp;" ) * "&amp;TEXT(G$458,"0")&amp;"  = "&amp;TEXT(G$458*E478*1000000/3600/B$456/B$457,"0.0000000")&amp;" г/с "</f>
        <v xml:space="preserve">0.033264 * 1000000 / (3600 * 2.0 * 365.0 ) * 1  = 0.0126575 г/с </v>
      </c>
      <c r="D460" s="43"/>
      <c r="E460" s="43"/>
      <c r="F460" s="43"/>
      <c r="G460" s="43"/>
      <c r="H460" s="43"/>
      <c r="I460" s="43"/>
      <c r="J460" s="44">
        <f>+C478+E478</f>
        <v>4.5921500000000004E-2</v>
      </c>
      <c r="K460" s="45"/>
    </row>
    <row r="461" spans="1:11" ht="15.75" x14ac:dyDescent="0.25">
      <c r="A461" s="60" t="str">
        <f t="shared" si="30"/>
        <v>Бутилацетат</v>
      </c>
      <c r="B461" s="58" t="s">
        <v>105</v>
      </c>
      <c r="C461" s="54" t="str">
        <f t="shared" si="31"/>
        <v xml:space="preserve">0.066528 * 1000000 / (3600 * 2.0 * 365.0 ) * 1  = 0.0253151 г/с </v>
      </c>
      <c r="D461" s="43"/>
      <c r="E461" s="43"/>
      <c r="F461" s="43"/>
      <c r="G461" s="43"/>
      <c r="H461" s="43"/>
      <c r="I461" s="43"/>
      <c r="J461" s="44">
        <f t="shared" ref="J461:J469" si="32">+C479+E479</f>
        <v>9.1843100000000011E-2</v>
      </c>
      <c r="K461" s="45"/>
    </row>
    <row r="462" spans="1:11" ht="14.25" customHeight="1" x14ac:dyDescent="0.25">
      <c r="A462" s="60" t="str">
        <f t="shared" si="30"/>
        <v>Спирт n-бутиловый</v>
      </c>
      <c r="B462" s="58" t="s">
        <v>105</v>
      </c>
      <c r="C462" s="54" t="str">
        <f t="shared" si="31"/>
        <v xml:space="preserve">0.011088 * 1000000 / (3600 * 2.0 * 365.0 ) * 1  = 0.0042192 г/с </v>
      </c>
      <c r="D462" s="43"/>
      <c r="E462" s="43"/>
      <c r="F462" s="43"/>
      <c r="G462" s="43"/>
      <c r="H462" s="43"/>
      <c r="I462" s="43"/>
      <c r="J462" s="44">
        <f t="shared" si="32"/>
        <v>1.53072E-2</v>
      </c>
      <c r="K462" s="45"/>
    </row>
    <row r="463" spans="1:11" ht="15.75" hidden="1" x14ac:dyDescent="0.25">
      <c r="A463" s="60" t="str">
        <f t="shared" si="30"/>
        <v>Спирт этиловый</v>
      </c>
      <c r="B463" s="58" t="s">
        <v>105</v>
      </c>
      <c r="C463" s="54" t="str">
        <f t="shared" si="31"/>
        <v xml:space="preserve">0.000000 * 1000000 / (3600 * 2.0 * 365.0 ) * 1  = 0.0000000 г/с </v>
      </c>
      <c r="D463" s="43"/>
      <c r="E463" s="43"/>
      <c r="F463" s="43"/>
      <c r="G463" s="43"/>
      <c r="H463" s="43"/>
      <c r="I463" s="43"/>
      <c r="J463" s="44">
        <f t="shared" si="32"/>
        <v>0</v>
      </c>
      <c r="K463" s="45"/>
    </row>
    <row r="464" spans="1:11" ht="15.75" hidden="1" x14ac:dyDescent="0.25">
      <c r="A464" s="60" t="str">
        <f t="shared" si="30"/>
        <v>Этилцеллозольв</v>
      </c>
      <c r="B464" s="58" t="s">
        <v>105</v>
      </c>
      <c r="C464" s="54" t="str">
        <f t="shared" si="31"/>
        <v xml:space="preserve">0.000000 * 1000000 / (3600 * 2.0 * 365.0 ) * 1  = 0.0000000 г/с </v>
      </c>
      <c r="D464" s="43"/>
      <c r="E464" s="43"/>
      <c r="F464" s="43"/>
      <c r="G464" s="43"/>
      <c r="H464" s="43"/>
      <c r="I464" s="43"/>
      <c r="J464" s="44">
        <f t="shared" si="32"/>
        <v>0</v>
      </c>
      <c r="K464" s="45"/>
    </row>
    <row r="465" spans="1:11" ht="15.75" x14ac:dyDescent="0.25">
      <c r="A465" s="60" t="str">
        <f t="shared" si="30"/>
        <v>Толуол</v>
      </c>
      <c r="B465" s="58" t="s">
        <v>105</v>
      </c>
      <c r="C465" s="54" t="str">
        <f t="shared" si="31"/>
        <v xml:space="preserve">0.066528 * 1000000 / (3600 * 2.0 * 365.0 ) * 1  = 0.0253151 г/с </v>
      </c>
      <c r="D465" s="43"/>
      <c r="E465" s="43"/>
      <c r="F465" s="43"/>
      <c r="G465" s="43"/>
      <c r="H465" s="43"/>
      <c r="I465" s="43"/>
      <c r="J465" s="44">
        <f t="shared" si="32"/>
        <v>9.1843100000000011E-2</v>
      </c>
      <c r="K465" s="45"/>
    </row>
    <row r="466" spans="1:11" ht="15.75" hidden="1" x14ac:dyDescent="0.25">
      <c r="A466" s="60" t="str">
        <f t="shared" si="30"/>
        <v>Ксилол</v>
      </c>
      <c r="B466" s="58" t="s">
        <v>105</v>
      </c>
      <c r="C466" s="54" t="str">
        <f t="shared" si="31"/>
        <v xml:space="preserve">0.000000 * 1000000 / (3600 * 2.0 * 365.0 ) * 1  = 0.0000000 г/с </v>
      </c>
      <c r="D466" s="43"/>
      <c r="E466" s="43"/>
      <c r="F466" s="43"/>
      <c r="G466" s="43"/>
      <c r="H466" s="43"/>
      <c r="I466" s="43"/>
      <c r="J466" s="44">
        <f t="shared" si="32"/>
        <v>0</v>
      </c>
      <c r="K466" s="45"/>
    </row>
    <row r="467" spans="1:11" ht="15.75" hidden="1" x14ac:dyDescent="0.25">
      <c r="A467" s="60" t="str">
        <f t="shared" si="30"/>
        <v>Уайт-спирит</v>
      </c>
      <c r="B467" s="58" t="s">
        <v>105</v>
      </c>
      <c r="C467" s="54" t="str">
        <f t="shared" si="31"/>
        <v xml:space="preserve">0.000000 * 1000000 / (3600 * 2.0 * 365.0 ) * 1  = 0.0000000 г/с </v>
      </c>
      <c r="D467" s="43"/>
      <c r="E467" s="43"/>
      <c r="F467" s="43"/>
      <c r="G467" s="43"/>
      <c r="H467" s="43"/>
      <c r="I467" s="43"/>
      <c r="J467" s="44">
        <f t="shared" si="32"/>
        <v>0</v>
      </c>
      <c r="K467" s="45"/>
    </row>
    <row r="468" spans="1:11" ht="15" customHeight="1" x14ac:dyDescent="0.25">
      <c r="A468" s="60" t="str">
        <f t="shared" si="30"/>
        <v>Этилацетат</v>
      </c>
      <c r="B468" s="58" t="s">
        <v>105</v>
      </c>
      <c r="C468" s="54" t="str">
        <f t="shared" si="31"/>
        <v xml:space="preserve">0.044352 * 1000000 / (3600 * 2.0 * 365.0 ) * 1  = 0.0168767 г/с </v>
      </c>
      <c r="D468" s="43"/>
      <c r="E468" s="43"/>
      <c r="F468" s="43"/>
      <c r="G468" s="43"/>
      <c r="H468" s="43"/>
      <c r="I468" s="43"/>
      <c r="J468" s="44">
        <f t="shared" si="32"/>
        <v>6.1228700000000004E-2</v>
      </c>
      <c r="K468" s="45"/>
    </row>
    <row r="469" spans="1:11" ht="15.75" hidden="1" x14ac:dyDescent="0.25">
      <c r="A469" s="60" t="str">
        <f t="shared" si="30"/>
        <v>Сольвент</v>
      </c>
      <c r="B469" s="58" t="s">
        <v>105</v>
      </c>
      <c r="C469" s="54" t="str">
        <f t="shared" si="31"/>
        <v xml:space="preserve">0.000000 * 1000000 / (3600 * 2.0 * 365.0 ) * 1  = 0.0000000 г/с </v>
      </c>
      <c r="D469" s="43"/>
      <c r="E469" s="43"/>
      <c r="F469" s="43"/>
      <c r="G469" s="43"/>
      <c r="H469" s="43"/>
      <c r="I469" s="43"/>
      <c r="J469" s="44">
        <f t="shared" si="32"/>
        <v>0</v>
      </c>
      <c r="K469" s="45"/>
    </row>
    <row r="470" spans="1:11" ht="15.75" x14ac:dyDescent="0.25">
      <c r="A470" s="58"/>
      <c r="B470" s="54"/>
      <c r="C470" s="43"/>
      <c r="D470" s="43"/>
      <c r="E470" s="43"/>
      <c r="F470" s="43"/>
      <c r="G470" s="43"/>
      <c r="H470" s="43"/>
      <c r="I470" s="43"/>
      <c r="J470" s="44">
        <f>+J421</f>
        <v>30</v>
      </c>
      <c r="K470" s="45"/>
    </row>
    <row r="471" spans="1:11" ht="15.75" x14ac:dyDescent="0.25">
      <c r="A471" s="43" t="s">
        <v>106</v>
      </c>
      <c r="B471" s="54"/>
      <c r="C471" s="43"/>
      <c r="D471" s="43"/>
      <c r="E471" s="43"/>
      <c r="F471" s="43"/>
      <c r="G471" s="43"/>
      <c r="H471" s="43"/>
      <c r="I471" s="43"/>
      <c r="J471" s="44">
        <f>+J470</f>
        <v>30</v>
      </c>
      <c r="K471" s="45"/>
    </row>
    <row r="472" spans="1:11" ht="15.75" x14ac:dyDescent="0.25">
      <c r="A472" s="58" t="s">
        <v>101</v>
      </c>
      <c r="B472" s="54">
        <f>+B414</f>
        <v>8</v>
      </c>
      <c r="C472" s="43" t="s">
        <v>102</v>
      </c>
      <c r="D472" s="43"/>
      <c r="E472" s="43"/>
      <c r="F472" s="43"/>
      <c r="G472" s="43"/>
      <c r="H472" s="43"/>
      <c r="I472" s="43"/>
      <c r="J472" s="44">
        <f>+J471</f>
        <v>30</v>
      </c>
      <c r="K472" s="45"/>
    </row>
    <row r="473" spans="1:11" ht="15.75" x14ac:dyDescent="0.25">
      <c r="A473" s="58" t="s">
        <v>103</v>
      </c>
      <c r="B473" s="54">
        <f>+B413</f>
        <v>365</v>
      </c>
      <c r="C473" s="43" t="s">
        <v>104</v>
      </c>
      <c r="D473" s="43"/>
      <c r="E473" s="43"/>
      <c r="F473" s="43"/>
      <c r="G473" s="43"/>
      <c r="H473" s="43"/>
      <c r="I473" s="43"/>
      <c r="J473" s="44">
        <f>+J472</f>
        <v>30</v>
      </c>
      <c r="K473" s="45"/>
    </row>
    <row r="474" spans="1:11" ht="20.25" x14ac:dyDescent="0.35">
      <c r="A474" s="60" t="str">
        <f>+A488</f>
        <v>Аэрозоль краски</v>
      </c>
      <c r="B474" s="58" t="s">
        <v>107</v>
      </c>
      <c r="C474" s="54" t="str">
        <f>+TEXT(K422,"0.000")&amp;" * 1000000 / (3600 * "&amp;TEXT(B$472,"0.0")&amp;" * "&amp;TEXT(B$473,"0.0")&amp;") * "&amp;TEXT(G$458,"0")&amp;" = "&amp;TEXT(G458*K422*1000000/3600/B$472/B$473,"0.0000000")&amp;" г/с "</f>
        <v xml:space="preserve">0.043 * 1000000 / (3600 * 8.0 * 365.0) * 1 = 0.0041096 г/с </v>
      </c>
      <c r="D474" s="43"/>
      <c r="E474" s="43"/>
      <c r="F474" s="43"/>
      <c r="G474" s="43"/>
      <c r="H474" s="43"/>
      <c r="I474" s="43"/>
      <c r="J474" s="44">
        <f>+J473</f>
        <v>30</v>
      </c>
      <c r="K474" s="45"/>
    </row>
    <row r="475" spans="1:11" ht="15.75" x14ac:dyDescent="0.25">
      <c r="A475" s="58"/>
      <c r="B475" s="54"/>
      <c r="C475" s="54"/>
      <c r="D475" s="43"/>
      <c r="E475" s="43"/>
      <c r="F475" s="43"/>
      <c r="G475" s="43"/>
      <c r="H475" s="43"/>
      <c r="I475" s="43"/>
      <c r="J475" s="44">
        <f>+J476</f>
        <v>0.35345320000000002</v>
      </c>
      <c r="K475" s="45"/>
    </row>
    <row r="476" spans="1:11" ht="15.75" x14ac:dyDescent="0.25">
      <c r="A476" s="43" t="s">
        <v>108</v>
      </c>
      <c r="B476" s="43"/>
      <c r="C476" s="43"/>
      <c r="D476" s="43"/>
      <c r="E476" s="43"/>
      <c r="F476" s="43"/>
      <c r="G476" s="43"/>
      <c r="H476" s="43"/>
      <c r="I476" s="43"/>
      <c r="J476" s="44">
        <f>+SUM(J478:J488)</f>
        <v>0.35345320000000002</v>
      </c>
      <c r="K476" s="45"/>
    </row>
    <row r="477" spans="1:11" ht="15.75" x14ac:dyDescent="0.25">
      <c r="A477" s="68" t="s">
        <v>109</v>
      </c>
      <c r="B477" s="68" t="s">
        <v>110</v>
      </c>
      <c r="C477" s="108" t="s">
        <v>111</v>
      </c>
      <c r="D477" s="109"/>
      <c r="E477" s="108" t="s">
        <v>112</v>
      </c>
      <c r="F477" s="109"/>
      <c r="G477" s="43"/>
      <c r="H477" s="43"/>
      <c r="I477" s="43"/>
      <c r="J477" s="44">
        <f>+J476</f>
        <v>0.35345320000000002</v>
      </c>
      <c r="K477" s="45"/>
    </row>
    <row r="478" spans="1:11" ht="15.75" x14ac:dyDescent="0.2">
      <c r="A478" s="69" t="s">
        <v>88</v>
      </c>
      <c r="B478" s="70">
        <v>1401</v>
      </c>
      <c r="C478" s="105">
        <f t="shared" ref="C478:C487" si="33">+ROUND(G$458*E478*10^6/(3600*B$456*B$457),7)</f>
        <v>1.26575E-2</v>
      </c>
      <c r="D478" s="101"/>
      <c r="E478" s="105">
        <f>ROUND(J$429*C434/100,6)</f>
        <v>3.3264000000000002E-2</v>
      </c>
      <c r="F478" s="101"/>
      <c r="G478" s="27"/>
      <c r="H478" s="27"/>
      <c r="I478" s="27"/>
      <c r="J478" s="37">
        <f t="shared" ref="J478:J488" si="34">+C478+E478</f>
        <v>4.5921500000000004E-2</v>
      </c>
      <c r="K478" s="29"/>
    </row>
    <row r="479" spans="1:11" ht="15.75" x14ac:dyDescent="0.2">
      <c r="A479" s="69" t="s">
        <v>91</v>
      </c>
      <c r="B479" s="70">
        <v>1210</v>
      </c>
      <c r="C479" s="105">
        <f t="shared" si="33"/>
        <v>2.53151E-2</v>
      </c>
      <c r="D479" s="101"/>
      <c r="E479" s="105">
        <f>ROUND(J$429*C436/100,6)</f>
        <v>6.6528000000000004E-2</v>
      </c>
      <c r="F479" s="101"/>
      <c r="G479" s="27"/>
      <c r="H479" s="27"/>
      <c r="I479" s="27"/>
      <c r="J479" s="37">
        <f t="shared" si="34"/>
        <v>9.1843100000000011E-2</v>
      </c>
      <c r="K479" s="29"/>
    </row>
    <row r="480" spans="1:11" ht="13.5" customHeight="1" x14ac:dyDescent="0.2">
      <c r="A480" s="69" t="s">
        <v>92</v>
      </c>
      <c r="B480" s="70">
        <v>1042</v>
      </c>
      <c r="C480" s="105">
        <f t="shared" si="33"/>
        <v>4.2192000000000002E-3</v>
      </c>
      <c r="D480" s="101"/>
      <c r="E480" s="105">
        <f>ROUND(J$429*C438/100,6)</f>
        <v>1.1088000000000001E-2</v>
      </c>
      <c r="F480" s="101"/>
      <c r="G480" s="27"/>
      <c r="H480" s="27"/>
      <c r="I480" s="27"/>
      <c r="J480" s="37">
        <f t="shared" si="34"/>
        <v>1.53072E-2</v>
      </c>
      <c r="K480" s="29"/>
    </row>
    <row r="481" spans="1:11" ht="15.75" hidden="1" x14ac:dyDescent="0.2">
      <c r="A481" s="69" t="s">
        <v>93</v>
      </c>
      <c r="B481" s="70">
        <v>1061</v>
      </c>
      <c r="C481" s="105">
        <f t="shared" si="33"/>
        <v>0</v>
      </c>
      <c r="D481" s="101"/>
      <c r="E481" s="105">
        <f>ROUND(J$429*C440/100,6)</f>
        <v>0</v>
      </c>
      <c r="F481" s="101"/>
      <c r="G481" s="27"/>
      <c r="H481" s="27"/>
      <c r="I481" s="27"/>
      <c r="J481" s="37">
        <f t="shared" si="34"/>
        <v>0</v>
      </c>
      <c r="K481" s="29"/>
    </row>
    <row r="482" spans="1:11" ht="15.75" hidden="1" x14ac:dyDescent="0.2">
      <c r="A482" s="69" t="s">
        <v>94</v>
      </c>
      <c r="B482" s="70">
        <v>1119</v>
      </c>
      <c r="C482" s="105">
        <f t="shared" si="33"/>
        <v>0</v>
      </c>
      <c r="D482" s="101"/>
      <c r="E482" s="105">
        <f>ROUND(J$429*C442/100,6)</f>
        <v>0</v>
      </c>
      <c r="F482" s="101"/>
      <c r="G482" s="27"/>
      <c r="H482" s="27"/>
      <c r="I482" s="27"/>
      <c r="J482" s="37">
        <f t="shared" si="34"/>
        <v>0</v>
      </c>
      <c r="K482" s="29"/>
    </row>
    <row r="483" spans="1:11" ht="14.25" customHeight="1" x14ac:dyDescent="0.2">
      <c r="A483" s="69" t="s">
        <v>95</v>
      </c>
      <c r="B483" s="70">
        <v>621</v>
      </c>
      <c r="C483" s="105">
        <f t="shared" si="33"/>
        <v>2.53151E-2</v>
      </c>
      <c r="D483" s="101"/>
      <c r="E483" s="105">
        <f>ROUND(J$429*C444/100,6)</f>
        <v>6.6528000000000004E-2</v>
      </c>
      <c r="F483" s="101"/>
      <c r="G483" s="27"/>
      <c r="H483" s="27"/>
      <c r="I483" s="27"/>
      <c r="J483" s="37">
        <f t="shared" si="34"/>
        <v>9.1843100000000011E-2</v>
      </c>
      <c r="K483" s="29"/>
    </row>
    <row r="484" spans="1:11" ht="15.75" hidden="1" x14ac:dyDescent="0.2">
      <c r="A484" s="69" t="s">
        <v>96</v>
      </c>
      <c r="B484" s="70">
        <v>616</v>
      </c>
      <c r="C484" s="105">
        <f t="shared" si="33"/>
        <v>0</v>
      </c>
      <c r="D484" s="101"/>
      <c r="E484" s="105">
        <f>ROUND(J$429*C446/100,6)</f>
        <v>0</v>
      </c>
      <c r="F484" s="101"/>
      <c r="G484" s="27"/>
      <c r="H484" s="27"/>
      <c r="I484" s="27"/>
      <c r="J484" s="37">
        <f t="shared" si="34"/>
        <v>0</v>
      </c>
      <c r="K484" s="29"/>
    </row>
    <row r="485" spans="1:11" ht="15.75" hidden="1" x14ac:dyDescent="0.2">
      <c r="A485" s="69" t="s">
        <v>97</v>
      </c>
      <c r="B485" s="70">
        <v>2752</v>
      </c>
      <c r="C485" s="100">
        <f t="shared" si="33"/>
        <v>0</v>
      </c>
      <c r="D485" s="104"/>
      <c r="E485" s="100">
        <f>ROUND(J$429*C448/100,6)</f>
        <v>0</v>
      </c>
      <c r="F485" s="104"/>
      <c r="G485" s="27"/>
      <c r="H485" s="27"/>
      <c r="I485" s="27"/>
      <c r="J485" s="37">
        <f t="shared" si="34"/>
        <v>0</v>
      </c>
      <c r="K485" s="29"/>
    </row>
    <row r="486" spans="1:11" ht="14.25" customHeight="1" x14ac:dyDescent="0.2">
      <c r="A486" s="69" t="s">
        <v>98</v>
      </c>
      <c r="B486" s="70">
        <v>1240</v>
      </c>
      <c r="C486" s="105">
        <f t="shared" si="33"/>
        <v>1.6876700000000001E-2</v>
      </c>
      <c r="D486" s="101"/>
      <c r="E486" s="105">
        <f>ROUND(J$429*C450/100,6)</f>
        <v>4.4352000000000003E-2</v>
      </c>
      <c r="F486" s="101"/>
      <c r="G486" s="27"/>
      <c r="H486" s="27"/>
      <c r="I486" s="27"/>
      <c r="J486" s="37">
        <f t="shared" si="34"/>
        <v>6.1228700000000004E-2</v>
      </c>
      <c r="K486" s="29"/>
    </row>
    <row r="487" spans="1:11" ht="15.75" hidden="1" x14ac:dyDescent="0.2">
      <c r="A487" s="69" t="s">
        <v>99</v>
      </c>
      <c r="B487" s="70">
        <v>2750</v>
      </c>
      <c r="C487" s="105">
        <f t="shared" si="33"/>
        <v>0</v>
      </c>
      <c r="D487" s="101"/>
      <c r="E487" s="105">
        <f>ROUND(J$429*C452/100,6)</f>
        <v>0</v>
      </c>
      <c r="F487" s="101"/>
      <c r="G487" s="27"/>
      <c r="H487" s="27"/>
      <c r="I487" s="27"/>
      <c r="J487" s="37">
        <f t="shared" si="34"/>
        <v>0</v>
      </c>
      <c r="K487" s="29"/>
    </row>
    <row r="488" spans="1:11" ht="15.75" x14ac:dyDescent="0.2">
      <c r="A488" s="69" t="s">
        <v>78</v>
      </c>
      <c r="B488" s="70">
        <v>2902</v>
      </c>
      <c r="C488" s="100">
        <f>+ROUND(G$458*E488*10^6/(3600*B472*B473),7)</f>
        <v>4.1095999999999997E-3</v>
      </c>
      <c r="D488" s="104"/>
      <c r="E488" s="110">
        <f>+K422</f>
        <v>4.3200000000000002E-2</v>
      </c>
      <c r="F488" s="111"/>
      <c r="G488" s="27"/>
      <c r="H488" s="27"/>
      <c r="I488" s="27"/>
      <c r="J488" s="37">
        <f t="shared" si="34"/>
        <v>4.73096E-2</v>
      </c>
      <c r="K488" s="29"/>
    </row>
    <row r="489" spans="1:11" ht="15.75" x14ac:dyDescent="0.25">
      <c r="A489" s="72"/>
      <c r="B489" s="73"/>
      <c r="C489" s="65"/>
      <c r="D489" s="74"/>
      <c r="E489" s="74"/>
      <c r="F489" s="43"/>
      <c r="G489" s="43"/>
      <c r="H489" s="43"/>
      <c r="I489" s="43"/>
      <c r="J489" s="44">
        <f>+J476</f>
        <v>0.35345320000000002</v>
      </c>
      <c r="K489" s="45"/>
    </row>
    <row r="490" spans="1:11" ht="15.75" x14ac:dyDescent="0.25">
      <c r="A490" s="43" t="s">
        <v>57</v>
      </c>
      <c r="B490" s="76" t="s">
        <v>138</v>
      </c>
      <c r="C490" s="76"/>
      <c r="D490" s="76"/>
      <c r="E490" s="43"/>
      <c r="F490" s="43"/>
      <c r="G490" s="43"/>
      <c r="H490" s="43"/>
      <c r="I490" s="43"/>
      <c r="J490" s="44">
        <f>+C491</f>
        <v>5</v>
      </c>
      <c r="K490" s="45"/>
    </row>
    <row r="491" spans="1:11" ht="15.75" x14ac:dyDescent="0.25">
      <c r="A491" s="43" t="s">
        <v>58</v>
      </c>
      <c r="B491" s="43"/>
      <c r="C491" s="76">
        <v>5</v>
      </c>
      <c r="D491" s="43" t="s">
        <v>59</v>
      </c>
      <c r="E491" s="43"/>
      <c r="F491" s="43"/>
      <c r="G491" s="43"/>
      <c r="H491" s="43"/>
      <c r="I491" s="43"/>
      <c r="J491" s="44">
        <f>+J490</f>
        <v>5</v>
      </c>
      <c r="K491" s="45"/>
    </row>
    <row r="492" spans="1:11" ht="15.75" x14ac:dyDescent="0.25">
      <c r="A492" s="43" t="s">
        <v>60</v>
      </c>
      <c r="B492" s="45"/>
      <c r="C492" s="43" t="s">
        <v>117</v>
      </c>
      <c r="D492" s="43"/>
      <c r="E492" s="43"/>
      <c r="F492" s="43"/>
      <c r="G492" s="45"/>
      <c r="H492" s="45"/>
      <c r="I492" s="43"/>
      <c r="J492" s="44">
        <f>+J491</f>
        <v>5</v>
      </c>
      <c r="K492" s="45"/>
    </row>
    <row r="493" spans="1:11" ht="15.75" x14ac:dyDescent="0.25">
      <c r="A493" s="43" t="s">
        <v>62</v>
      </c>
      <c r="B493" s="45"/>
      <c r="C493" s="43">
        <v>1</v>
      </c>
      <c r="D493" s="43" t="s">
        <v>63</v>
      </c>
      <c r="E493" s="43"/>
      <c r="F493" s="43"/>
      <c r="G493" s="43"/>
      <c r="H493" s="43"/>
      <c r="I493" s="43"/>
      <c r="J493" s="44">
        <f>+J492</f>
        <v>5</v>
      </c>
      <c r="K493" s="45"/>
    </row>
    <row r="494" spans="1:11" ht="15.75" x14ac:dyDescent="0.25">
      <c r="A494" s="43" t="s">
        <v>64</v>
      </c>
      <c r="B494" s="45"/>
      <c r="C494" s="45"/>
      <c r="D494" s="43"/>
      <c r="E494" s="43"/>
      <c r="F494" s="45"/>
      <c r="G494" s="43">
        <v>1</v>
      </c>
      <c r="H494" s="43" t="s">
        <v>65</v>
      </c>
      <c r="I494" s="43"/>
      <c r="J494" s="44">
        <f>+J490</f>
        <v>5</v>
      </c>
      <c r="K494" s="45"/>
    </row>
    <row r="495" spans="1:11" ht="15.75" x14ac:dyDescent="0.25">
      <c r="A495" s="43"/>
      <c r="B495" s="45"/>
      <c r="C495" s="45"/>
      <c r="D495" s="43"/>
      <c r="E495" s="43"/>
      <c r="F495" s="45"/>
      <c r="G495" s="43"/>
      <c r="H495" s="43"/>
      <c r="I495" s="43"/>
      <c r="J495" s="44">
        <f t="shared" ref="J495:J502" si="35">+J494</f>
        <v>5</v>
      </c>
      <c r="K495" s="45"/>
    </row>
    <row r="496" spans="1:11" ht="15.75" x14ac:dyDescent="0.25">
      <c r="A496" s="43" t="s">
        <v>66</v>
      </c>
      <c r="B496" s="43"/>
      <c r="C496" s="43"/>
      <c r="D496" s="43"/>
      <c r="E496" s="43"/>
      <c r="F496" s="43"/>
      <c r="G496" s="43"/>
      <c r="H496" s="43"/>
      <c r="I496" s="43"/>
      <c r="J496" s="44">
        <f t="shared" si="35"/>
        <v>5</v>
      </c>
      <c r="K496" s="45"/>
    </row>
    <row r="497" spans="1:11" ht="15.75" x14ac:dyDescent="0.25">
      <c r="A497" s="43" t="s">
        <v>67</v>
      </c>
      <c r="B497" s="76">
        <v>92</v>
      </c>
      <c r="C497" s="43" t="s">
        <v>68</v>
      </c>
      <c r="D497" s="43"/>
      <c r="E497" s="43"/>
      <c r="F497" s="43"/>
      <c r="G497" s="43"/>
      <c r="H497" s="43"/>
      <c r="I497" s="43"/>
      <c r="J497" s="44">
        <f t="shared" si="35"/>
        <v>5</v>
      </c>
      <c r="K497" s="45"/>
    </row>
    <row r="498" spans="1:11" ht="15.75" x14ac:dyDescent="0.25">
      <c r="A498" s="43" t="s">
        <v>69</v>
      </c>
      <c r="B498" s="76">
        <v>0</v>
      </c>
      <c r="C498" s="43" t="s">
        <v>70</v>
      </c>
      <c r="D498" s="43"/>
      <c r="E498" s="43"/>
      <c r="F498" s="43"/>
      <c r="G498" s="43"/>
      <c r="H498" s="43"/>
      <c r="I498" s="43"/>
      <c r="J498" s="44">
        <f t="shared" si="35"/>
        <v>5</v>
      </c>
      <c r="K498" s="45"/>
    </row>
    <row r="499" spans="1:11" ht="15.75" x14ac:dyDescent="0.25">
      <c r="A499" s="43" t="s">
        <v>67</v>
      </c>
      <c r="B499" s="43">
        <f>+B497*B498</f>
        <v>0</v>
      </c>
      <c r="C499" s="43" t="s">
        <v>71</v>
      </c>
      <c r="D499" s="43"/>
      <c r="E499" s="43"/>
      <c r="F499" s="43"/>
      <c r="G499" s="43"/>
      <c r="H499" s="43"/>
      <c r="I499" s="43"/>
      <c r="J499" s="44">
        <f t="shared" si="35"/>
        <v>5</v>
      </c>
      <c r="K499" s="45"/>
    </row>
    <row r="500" spans="1:11" ht="15.75" x14ac:dyDescent="0.25">
      <c r="A500" s="43" t="s">
        <v>72</v>
      </c>
      <c r="B500" s="43"/>
      <c r="C500" s="43"/>
      <c r="D500" s="43"/>
      <c r="E500" s="43"/>
      <c r="F500" s="43"/>
      <c r="G500" s="43"/>
      <c r="H500" s="43"/>
      <c r="I500" s="43"/>
      <c r="J500" s="44">
        <f t="shared" si="35"/>
        <v>5</v>
      </c>
      <c r="K500" s="45"/>
    </row>
    <row r="501" spans="1:11" ht="15.75" x14ac:dyDescent="0.25">
      <c r="A501" s="43" t="s">
        <v>67</v>
      </c>
      <c r="B501" s="43">
        <f>+B497</f>
        <v>92</v>
      </c>
      <c r="C501" s="43" t="s">
        <v>68</v>
      </c>
      <c r="D501" s="43"/>
      <c r="E501" s="43"/>
      <c r="F501" s="43"/>
      <c r="G501" s="43"/>
      <c r="H501" s="43"/>
      <c r="I501" s="43"/>
      <c r="J501" s="44">
        <f t="shared" si="35"/>
        <v>5</v>
      </c>
      <c r="K501" s="45"/>
    </row>
    <row r="502" spans="1:11" ht="15.75" x14ac:dyDescent="0.25">
      <c r="A502" s="43" t="s">
        <v>69</v>
      </c>
      <c r="B502" s="43">
        <v>4</v>
      </c>
      <c r="C502" s="43" t="s">
        <v>70</v>
      </c>
      <c r="D502" s="43"/>
      <c r="E502" s="43"/>
      <c r="F502" s="43"/>
      <c r="G502" s="43"/>
      <c r="H502" s="43"/>
      <c r="I502" s="43"/>
      <c r="J502" s="44">
        <f t="shared" si="35"/>
        <v>5</v>
      </c>
      <c r="K502" s="45"/>
    </row>
    <row r="503" spans="1:11" ht="15.75" x14ac:dyDescent="0.25">
      <c r="A503" s="43" t="s">
        <v>67</v>
      </c>
      <c r="B503" s="43">
        <f>+B501*B502</f>
        <v>368</v>
      </c>
      <c r="C503" s="43" t="s">
        <v>71</v>
      </c>
      <c r="D503" s="43"/>
      <c r="E503" s="43"/>
      <c r="F503" s="43"/>
      <c r="G503" s="43"/>
      <c r="H503" s="43"/>
      <c r="I503" s="43"/>
      <c r="J503" s="44">
        <f>+J502</f>
        <v>5</v>
      </c>
      <c r="K503" s="45"/>
    </row>
    <row r="504" spans="1:11" ht="15.75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4">
        <f>+J503</f>
        <v>5</v>
      </c>
      <c r="K504" s="45"/>
    </row>
    <row r="505" spans="1:11" ht="15.75" x14ac:dyDescent="0.25">
      <c r="A505" s="43" t="s">
        <v>73</v>
      </c>
      <c r="B505" s="43"/>
      <c r="C505" s="43"/>
      <c r="D505" s="43"/>
      <c r="E505" s="43"/>
      <c r="F505" s="43"/>
      <c r="G505" s="43"/>
      <c r="H505" s="43"/>
      <c r="I505" s="43"/>
      <c r="J505" s="44">
        <f>+B507</f>
        <v>30</v>
      </c>
      <c r="K505" s="45"/>
    </row>
    <row r="506" spans="1:11" ht="18.75" x14ac:dyDescent="0.35">
      <c r="A506" s="58" t="s">
        <v>74</v>
      </c>
      <c r="B506" s="54">
        <f>+C491</f>
        <v>5</v>
      </c>
      <c r="C506" s="43" t="s">
        <v>75</v>
      </c>
      <c r="D506" s="43"/>
      <c r="E506" s="43"/>
      <c r="F506" s="43"/>
      <c r="G506" s="43"/>
      <c r="H506" s="43"/>
      <c r="I506" s="43"/>
      <c r="J506" s="44">
        <f>+J505</f>
        <v>30</v>
      </c>
      <c r="K506" s="45">
        <f>0.4*B506*B507/100000</f>
        <v>5.9999999999999995E-4</v>
      </c>
    </row>
    <row r="507" spans="1:11" ht="18.75" x14ac:dyDescent="0.35">
      <c r="A507" s="58" t="s">
        <v>76</v>
      </c>
      <c r="B507" s="59">
        <v>30</v>
      </c>
      <c r="C507" s="43" t="s">
        <v>77</v>
      </c>
      <c r="D507" s="43"/>
      <c r="E507" s="43"/>
      <c r="F507" s="43"/>
      <c r="G507" s="43"/>
      <c r="H507" s="43"/>
      <c r="I507" s="43"/>
      <c r="J507" s="44">
        <f>+J506</f>
        <v>30</v>
      </c>
      <c r="K507" s="45"/>
    </row>
    <row r="508" spans="1:11" ht="20.25" x14ac:dyDescent="0.35">
      <c r="A508" s="60" t="s">
        <v>78</v>
      </c>
      <c r="B508" s="58" t="s">
        <v>79</v>
      </c>
      <c r="C508" s="54" t="str">
        <f>+"0.4 * "&amp;TEXT(B506,"0.0")&amp;" * "&amp;TEXT(B507,"0.0")&amp;" /100000 = "&amp;TEXT(0.4*B506*B507/100000,"0.0000000")&amp;" т/г"</f>
        <v>0.4 * 5.0 * 30.0 /100000 = 0.0006000 т/г</v>
      </c>
      <c r="D508" s="43"/>
      <c r="E508" s="43"/>
      <c r="F508" s="43"/>
      <c r="G508" s="43"/>
      <c r="H508" s="43"/>
      <c r="I508" s="43"/>
      <c r="J508" s="44">
        <f>+J507</f>
        <v>30</v>
      </c>
      <c r="K508" s="45"/>
    </row>
    <row r="509" spans="1:11" ht="15.75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4">
        <f>+J508</f>
        <v>30</v>
      </c>
      <c r="K509" s="45"/>
    </row>
    <row r="510" spans="1:11" ht="15.75" x14ac:dyDescent="0.25">
      <c r="A510" s="43" t="s">
        <v>80</v>
      </c>
      <c r="B510" s="43"/>
      <c r="C510" s="43"/>
      <c r="D510" s="43"/>
      <c r="E510" s="43"/>
      <c r="F510" s="43"/>
      <c r="G510" s="43"/>
      <c r="H510" s="43"/>
      <c r="I510" s="43"/>
      <c r="J510" s="44">
        <f>+B514</f>
        <v>4.4000000000000004</v>
      </c>
      <c r="K510" s="45"/>
    </row>
    <row r="511" spans="1:11" ht="18.75" x14ac:dyDescent="0.35">
      <c r="A511" s="58" t="s">
        <v>81</v>
      </c>
      <c r="B511" s="76">
        <v>100</v>
      </c>
      <c r="C511" s="43" t="s">
        <v>82</v>
      </c>
      <c r="D511" s="43"/>
      <c r="E511" s="43"/>
      <c r="F511" s="43"/>
      <c r="G511" s="43"/>
      <c r="H511" s="43"/>
      <c r="I511" s="43"/>
      <c r="J511" s="44">
        <f t="shared" ref="J511:J517" si="36">+J510</f>
        <v>4.4000000000000004</v>
      </c>
      <c r="K511" s="45"/>
    </row>
    <row r="512" spans="1:11" ht="18.75" x14ac:dyDescent="0.35">
      <c r="A512" s="58" t="s">
        <v>83</v>
      </c>
      <c r="B512" s="43">
        <v>25</v>
      </c>
      <c r="C512" s="43" t="s">
        <v>82</v>
      </c>
      <c r="D512" s="43"/>
      <c r="E512" s="43"/>
      <c r="F512" s="43"/>
      <c r="G512" s="43"/>
      <c r="H512" s="43"/>
      <c r="I512" s="43"/>
      <c r="J512" s="44">
        <f t="shared" si="36"/>
        <v>4.4000000000000004</v>
      </c>
      <c r="K512" s="45"/>
    </row>
    <row r="513" spans="1:11" ht="18.75" x14ac:dyDescent="0.35">
      <c r="A513" s="58" t="s">
        <v>84</v>
      </c>
      <c r="B513" s="43">
        <v>75</v>
      </c>
      <c r="C513" s="43" t="s">
        <v>82</v>
      </c>
      <c r="D513" s="43"/>
      <c r="E513" s="43"/>
      <c r="F513" s="43"/>
      <c r="G513" s="43"/>
      <c r="H513" s="43"/>
      <c r="I513" s="43"/>
      <c r="J513" s="44">
        <f>B511*(B512+B513)*B514/10000000</f>
        <v>4.4000000000000003E-3</v>
      </c>
      <c r="K513" s="45"/>
    </row>
    <row r="514" spans="1:11" ht="18.75" x14ac:dyDescent="0.35">
      <c r="A514" s="58" t="s">
        <v>74</v>
      </c>
      <c r="B514" s="43">
        <f>+C491-K506*1000</f>
        <v>4.4000000000000004</v>
      </c>
      <c r="C514" s="43" t="s">
        <v>75</v>
      </c>
      <c r="D514" s="43"/>
      <c r="E514" s="43"/>
      <c r="F514" s="43"/>
      <c r="G514" s="43"/>
      <c r="H514" s="43"/>
      <c r="I514" s="43"/>
      <c r="J514" s="44">
        <f t="shared" si="36"/>
        <v>4.4000000000000003E-3</v>
      </c>
      <c r="K514" s="45"/>
    </row>
    <row r="515" spans="1:11" ht="20.25" x14ac:dyDescent="0.35">
      <c r="A515" s="60" t="s">
        <v>85</v>
      </c>
      <c r="B515" s="58" t="s">
        <v>86</v>
      </c>
      <c r="C515" s="54" t="str">
        <f>+TEXT(B514,"0.000")&amp;" * "&amp;TEXT(B511,"0.0")&amp;" * ("&amp;TEXT(B512,"0.0")&amp;" + "&amp;TEXT(B513,"0.0")&amp;") / 10000000 = "&amp;TEXT(B511*(B512+B513)*B514/10000000,"0.0000")&amp;" т/г"</f>
        <v>4.400 * 100.0 * (25.0 + 75.0) / 10000000 = 0.0044 т/г</v>
      </c>
      <c r="D515" s="43"/>
      <c r="E515" s="43"/>
      <c r="F515" s="43"/>
      <c r="G515" s="43"/>
      <c r="H515" s="43"/>
      <c r="I515" s="43"/>
      <c r="J515" s="44">
        <f t="shared" si="36"/>
        <v>4.4000000000000003E-3</v>
      </c>
      <c r="K515" s="45"/>
    </row>
    <row r="516" spans="1:11" ht="15.75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4">
        <f t="shared" si="36"/>
        <v>4.4000000000000003E-3</v>
      </c>
      <c r="K516" s="45"/>
    </row>
    <row r="517" spans="1:11" ht="13.5" customHeight="1" x14ac:dyDescent="0.25">
      <c r="A517" s="43" t="s">
        <v>87</v>
      </c>
      <c r="B517" s="43"/>
      <c r="C517" s="43"/>
      <c r="D517" s="43"/>
      <c r="E517" s="43"/>
      <c r="F517" s="43"/>
      <c r="G517" s="43"/>
      <c r="H517" s="43"/>
      <c r="I517" s="43"/>
      <c r="J517" s="44">
        <f t="shared" si="36"/>
        <v>4.4000000000000003E-3</v>
      </c>
      <c r="K517" s="45"/>
    </row>
    <row r="518" spans="1:11" ht="15.75" hidden="1" x14ac:dyDescent="0.25">
      <c r="A518" s="61" t="s">
        <v>88</v>
      </c>
      <c r="B518" s="62" t="s">
        <v>89</v>
      </c>
      <c r="C518" s="63"/>
      <c r="D518" s="43" t="s">
        <v>82</v>
      </c>
      <c r="E518" s="43"/>
      <c r="F518" s="43"/>
      <c r="G518" s="43"/>
      <c r="H518" s="43"/>
      <c r="I518" s="43"/>
      <c r="J518" s="44">
        <f>+C518</f>
        <v>0</v>
      </c>
      <c r="K518" s="45"/>
    </row>
    <row r="519" spans="1:11" ht="13.5" hidden="1" customHeight="1" x14ac:dyDescent="0.25">
      <c r="A519" s="60"/>
      <c r="B519" s="58" t="s">
        <v>90</v>
      </c>
      <c r="C519" s="54" t="str">
        <f>+TEXT(J$513,"0.0000")&amp;" * "&amp;TEXT(C518,"0.000")&amp;" / 100 = "&amp;TEXT(J$513*C518/100,"0.000000")&amp;" т/г"</f>
        <v>0.0044 * 0.000 / 100 = 0.000000 т/г</v>
      </c>
      <c r="D519" s="43"/>
      <c r="E519" s="43"/>
      <c r="F519" s="43"/>
      <c r="G519" s="43"/>
      <c r="H519" s="43"/>
      <c r="I519" s="43"/>
      <c r="J519" s="44">
        <f>+C518</f>
        <v>0</v>
      </c>
      <c r="K519" s="45"/>
    </row>
    <row r="520" spans="1:11" ht="15.75" hidden="1" x14ac:dyDescent="0.25">
      <c r="A520" s="61" t="s">
        <v>91</v>
      </c>
      <c r="B520" s="62" t="s">
        <v>89</v>
      </c>
      <c r="C520" s="63"/>
      <c r="D520" s="43" t="s">
        <v>82</v>
      </c>
      <c r="E520" s="43"/>
      <c r="F520" s="43"/>
      <c r="G520" s="43"/>
      <c r="H520" s="43"/>
      <c r="I520" s="43"/>
      <c r="J520" s="44">
        <f>+C520</f>
        <v>0</v>
      </c>
      <c r="K520" s="45"/>
    </row>
    <row r="521" spans="1:11" ht="15.75" hidden="1" x14ac:dyDescent="0.25">
      <c r="A521" s="60"/>
      <c r="B521" s="58" t="s">
        <v>90</v>
      </c>
      <c r="C521" s="54" t="str">
        <f>+TEXT(J$513,"0.0000")&amp;" * "&amp;TEXT(C520,"0.000")&amp;" / 100 = "&amp;TEXT(J$513*C520/100,"0.000000")&amp;" т/г"</f>
        <v>0.0044 * 0.000 / 100 = 0.000000 т/г</v>
      </c>
      <c r="D521" s="43"/>
      <c r="E521" s="43"/>
      <c r="F521" s="43"/>
      <c r="G521" s="43"/>
      <c r="H521" s="43"/>
      <c r="I521" s="43"/>
      <c r="J521" s="44">
        <f>+C520</f>
        <v>0</v>
      </c>
      <c r="K521" s="45"/>
    </row>
    <row r="522" spans="1:11" ht="15.75" hidden="1" x14ac:dyDescent="0.25">
      <c r="A522" s="61" t="s">
        <v>92</v>
      </c>
      <c r="B522" s="62" t="s">
        <v>89</v>
      </c>
      <c r="C522" s="63"/>
      <c r="D522" s="43" t="s">
        <v>82</v>
      </c>
      <c r="E522" s="43"/>
      <c r="F522" s="43"/>
      <c r="G522" s="43"/>
      <c r="H522" s="43"/>
      <c r="I522" s="43"/>
      <c r="J522" s="44">
        <f>+C522</f>
        <v>0</v>
      </c>
      <c r="K522" s="45"/>
    </row>
    <row r="523" spans="1:11" ht="15.75" hidden="1" x14ac:dyDescent="0.25">
      <c r="A523" s="60"/>
      <c r="B523" s="58" t="s">
        <v>90</v>
      </c>
      <c r="C523" s="54" t="str">
        <f>+TEXT(J$513,"0.0000")&amp;" * "&amp;TEXT(C522,"0.000")&amp;" / 100 = "&amp;TEXT(J$513*C522/100,"0.000000")&amp;" т/г"</f>
        <v>0.0044 * 0.000 / 100 = 0.000000 т/г</v>
      </c>
      <c r="D523" s="43"/>
      <c r="E523" s="43"/>
      <c r="F523" s="43"/>
      <c r="G523" s="43"/>
      <c r="H523" s="43"/>
      <c r="I523" s="43"/>
      <c r="J523" s="44">
        <f>+C522</f>
        <v>0</v>
      </c>
      <c r="K523" s="45"/>
    </row>
    <row r="524" spans="1:11" ht="15.75" hidden="1" x14ac:dyDescent="0.25">
      <c r="A524" s="61" t="s">
        <v>93</v>
      </c>
      <c r="B524" s="62" t="s">
        <v>89</v>
      </c>
      <c r="C524" s="63"/>
      <c r="D524" s="43" t="s">
        <v>82</v>
      </c>
      <c r="E524" s="43"/>
      <c r="F524" s="43"/>
      <c r="G524" s="43"/>
      <c r="H524" s="43"/>
      <c r="I524" s="43"/>
      <c r="J524" s="44">
        <f>+C524</f>
        <v>0</v>
      </c>
      <c r="K524" s="45"/>
    </row>
    <row r="525" spans="1:11" ht="15.75" hidden="1" x14ac:dyDescent="0.25">
      <c r="A525" s="60"/>
      <c r="B525" s="58" t="s">
        <v>90</v>
      </c>
      <c r="C525" s="54" t="str">
        <f>+TEXT(J$513,"0.0000")&amp;" * "&amp;TEXT(C524,"0.000")&amp;" / 100 = "&amp;TEXT(J$513*C524/100,"0.000000")&amp;" т/г"</f>
        <v>0.0044 * 0.000 / 100 = 0.000000 т/г</v>
      </c>
      <c r="D525" s="43"/>
      <c r="E525" s="43"/>
      <c r="F525" s="43"/>
      <c r="G525" s="43"/>
      <c r="H525" s="43"/>
      <c r="I525" s="43"/>
      <c r="J525" s="44">
        <f>+C524</f>
        <v>0</v>
      </c>
      <c r="K525" s="45"/>
    </row>
    <row r="526" spans="1:11" ht="15.75" hidden="1" x14ac:dyDescent="0.25">
      <c r="A526" s="61" t="s">
        <v>94</v>
      </c>
      <c r="B526" s="62" t="s">
        <v>89</v>
      </c>
      <c r="C526" s="63">
        <v>0</v>
      </c>
      <c r="D526" s="43" t="s">
        <v>82</v>
      </c>
      <c r="E526" s="43"/>
      <c r="F526" s="43"/>
      <c r="G526" s="43"/>
      <c r="H526" s="43"/>
      <c r="I526" s="43"/>
      <c r="J526" s="44">
        <f>+C526</f>
        <v>0</v>
      </c>
      <c r="K526" s="45"/>
    </row>
    <row r="527" spans="1:11" ht="15.75" hidden="1" x14ac:dyDescent="0.25">
      <c r="A527" s="60"/>
      <c r="B527" s="58" t="s">
        <v>90</v>
      </c>
      <c r="C527" s="54" t="str">
        <f>+TEXT(J$513,"0.0000")&amp;" * "&amp;TEXT(C526,"0.000")&amp;" / 100 = "&amp;TEXT(J$513*C526/100,"0.000000")&amp;" т/г"</f>
        <v>0.0044 * 0.000 / 100 = 0.000000 т/г</v>
      </c>
      <c r="D527" s="43"/>
      <c r="E527" s="43"/>
      <c r="F527" s="43"/>
      <c r="G527" s="43"/>
      <c r="H527" s="43"/>
      <c r="I527" s="43"/>
      <c r="J527" s="44">
        <f>+C526</f>
        <v>0</v>
      </c>
      <c r="K527" s="45"/>
    </row>
    <row r="528" spans="1:11" ht="15.75" hidden="1" x14ac:dyDescent="0.25">
      <c r="A528" s="61" t="s">
        <v>95</v>
      </c>
      <c r="B528" s="62" t="s">
        <v>89</v>
      </c>
      <c r="C528" s="63"/>
      <c r="D528" s="43" t="s">
        <v>82</v>
      </c>
      <c r="E528" s="43"/>
      <c r="F528" s="43"/>
      <c r="G528" s="43"/>
      <c r="H528" s="43"/>
      <c r="I528" s="43"/>
      <c r="J528" s="44">
        <f>+C528</f>
        <v>0</v>
      </c>
      <c r="K528" s="45"/>
    </row>
    <row r="529" spans="1:11" ht="15.75" hidden="1" x14ac:dyDescent="0.25">
      <c r="A529" s="60"/>
      <c r="B529" s="58" t="s">
        <v>90</v>
      </c>
      <c r="C529" s="54" t="str">
        <f>+TEXT(J$513,"0.0000")&amp;" * "&amp;TEXT(C528,"0.000")&amp;" / 100 = "&amp;TEXT(J$513*C528/100,"0.000000")&amp;" т/г"</f>
        <v>0.0044 * 0.000 / 100 = 0.000000 т/г</v>
      </c>
      <c r="D529" s="43"/>
      <c r="E529" s="43"/>
      <c r="F529" s="43"/>
      <c r="G529" s="43"/>
      <c r="H529" s="43"/>
      <c r="I529" s="43"/>
      <c r="J529" s="44">
        <f>+C528</f>
        <v>0</v>
      </c>
      <c r="K529" s="45"/>
    </row>
    <row r="530" spans="1:11" ht="15.75" x14ac:dyDescent="0.25">
      <c r="A530" s="61" t="s">
        <v>96</v>
      </c>
      <c r="B530" s="62" t="s">
        <v>89</v>
      </c>
      <c r="C530" s="63">
        <v>30</v>
      </c>
      <c r="D530" s="43" t="s">
        <v>82</v>
      </c>
      <c r="E530" s="43"/>
      <c r="F530" s="43"/>
      <c r="G530" s="43"/>
      <c r="H530" s="43"/>
      <c r="I530" s="43"/>
      <c r="J530" s="44">
        <f>+C530</f>
        <v>30</v>
      </c>
      <c r="K530" s="45"/>
    </row>
    <row r="531" spans="1:11" ht="15.75" x14ac:dyDescent="0.25">
      <c r="A531" s="60"/>
      <c r="B531" s="58" t="s">
        <v>90</v>
      </c>
      <c r="C531" s="54" t="str">
        <f>+TEXT(J$513,"0.0000")&amp;" * "&amp;TEXT(C530,"0.000")&amp;" / 100 = "&amp;TEXT(J$513*C530/100,"0.0000")&amp;" т/г"</f>
        <v>0.0044 * 30.000 / 100 = 0.0013 т/г</v>
      </c>
      <c r="D531" s="43"/>
      <c r="E531" s="43"/>
      <c r="F531" s="43"/>
      <c r="G531" s="43"/>
      <c r="H531" s="43"/>
      <c r="I531" s="43"/>
      <c r="J531" s="44">
        <f>+C530</f>
        <v>30</v>
      </c>
      <c r="K531" s="45"/>
    </row>
    <row r="532" spans="1:11" ht="15.75" x14ac:dyDescent="0.25">
      <c r="A532" s="61" t="s">
        <v>97</v>
      </c>
      <c r="B532" s="62" t="s">
        <v>89</v>
      </c>
      <c r="C532" s="63">
        <v>70</v>
      </c>
      <c r="D532" s="43" t="s">
        <v>82</v>
      </c>
      <c r="E532" s="43"/>
      <c r="F532" s="43"/>
      <c r="G532" s="43"/>
      <c r="H532" s="43"/>
      <c r="I532" s="43"/>
      <c r="J532" s="44">
        <f>+C532</f>
        <v>70</v>
      </c>
      <c r="K532" s="45"/>
    </row>
    <row r="533" spans="1:11" ht="14.25" customHeight="1" x14ac:dyDescent="0.25">
      <c r="A533" s="60"/>
      <c r="B533" s="58" t="s">
        <v>90</v>
      </c>
      <c r="C533" s="54" t="str">
        <f>+TEXT(J$513,"0.0000")&amp;" * "&amp;TEXT(C532,"0.000")&amp;" / 100 = "&amp;TEXT(J$513*C532/100,"0.0000")&amp;" т/г"</f>
        <v>0.0044 * 70.000 / 100 = 0.0031 т/г</v>
      </c>
      <c r="D533" s="43"/>
      <c r="E533" s="43"/>
      <c r="F533" s="43"/>
      <c r="G533" s="43"/>
      <c r="H533" s="43"/>
      <c r="I533" s="43"/>
      <c r="J533" s="44">
        <f>+C532</f>
        <v>70</v>
      </c>
      <c r="K533" s="45"/>
    </row>
    <row r="534" spans="1:11" ht="15.75" hidden="1" x14ac:dyDescent="0.25">
      <c r="A534" s="61" t="s">
        <v>98</v>
      </c>
      <c r="B534" s="62" t="s">
        <v>89</v>
      </c>
      <c r="C534" s="63">
        <v>0</v>
      </c>
      <c r="D534" s="43" t="s">
        <v>82</v>
      </c>
      <c r="E534" s="43"/>
      <c r="F534" s="43"/>
      <c r="G534" s="43"/>
      <c r="H534" s="43"/>
      <c r="I534" s="43"/>
      <c r="J534" s="44">
        <f>+C534</f>
        <v>0</v>
      </c>
      <c r="K534" s="45"/>
    </row>
    <row r="535" spans="1:11" ht="15.75" hidden="1" x14ac:dyDescent="0.25">
      <c r="A535" s="60"/>
      <c r="B535" s="58" t="s">
        <v>90</v>
      </c>
      <c r="C535" s="54" t="str">
        <f>+TEXT(J$513,"0.0000")&amp;" * "&amp;TEXT(C534,"0.000")&amp;" / 100 = "&amp;TEXT(J$513*C534/100,"0.0000")&amp;" т/г"</f>
        <v>0.0044 * 0.000 / 100 = 0.0000 т/г</v>
      </c>
      <c r="D535" s="43"/>
      <c r="E535" s="43"/>
      <c r="F535" s="43"/>
      <c r="G535" s="43"/>
      <c r="H535" s="43"/>
      <c r="I535" s="43"/>
      <c r="J535" s="44">
        <f>+C534</f>
        <v>0</v>
      </c>
      <c r="K535" s="45"/>
    </row>
    <row r="536" spans="1:11" ht="15.75" hidden="1" x14ac:dyDescent="0.25">
      <c r="A536" s="61" t="s">
        <v>99</v>
      </c>
      <c r="B536" s="62" t="s">
        <v>89</v>
      </c>
      <c r="C536" s="63">
        <v>0</v>
      </c>
      <c r="D536" s="43" t="s">
        <v>82</v>
      </c>
      <c r="E536" s="43"/>
      <c r="F536" s="43"/>
      <c r="G536" s="43"/>
      <c r="H536" s="43"/>
      <c r="I536" s="43"/>
      <c r="J536" s="44">
        <f>+C536</f>
        <v>0</v>
      </c>
      <c r="K536" s="45"/>
    </row>
    <row r="537" spans="1:11" ht="15.75" hidden="1" x14ac:dyDescent="0.25">
      <c r="A537" s="43"/>
      <c r="B537" s="58" t="s">
        <v>90</v>
      </c>
      <c r="C537" s="54" t="str">
        <f>+TEXT(J$513,"0.0000")&amp;" * "&amp;TEXT(C536,"0.000")&amp;" / 100 = "&amp;TEXT(J$513*C536/100,"0.0000")&amp;" т/г"</f>
        <v>0.0044 * 0.000 / 100 = 0.0000 т/г</v>
      </c>
      <c r="D537" s="43"/>
      <c r="E537" s="43"/>
      <c r="F537" s="43"/>
      <c r="G537" s="43"/>
      <c r="H537" s="43"/>
      <c r="I537" s="43"/>
      <c r="J537" s="44">
        <f>+C536</f>
        <v>0</v>
      </c>
      <c r="K537" s="45"/>
    </row>
    <row r="538" spans="1:11" ht="15.75" x14ac:dyDescent="0.25">
      <c r="A538" s="43"/>
      <c r="B538" s="43"/>
      <c r="C538" s="65"/>
      <c r="D538" s="43"/>
      <c r="E538" s="43"/>
      <c r="F538" s="43"/>
      <c r="G538" s="43"/>
      <c r="H538" s="43"/>
      <c r="I538" s="43"/>
      <c r="J538" s="44">
        <f>+J517</f>
        <v>4.4000000000000003E-3</v>
      </c>
      <c r="K538" s="45"/>
    </row>
    <row r="539" spans="1:11" ht="15.75" x14ac:dyDescent="0.25">
      <c r="A539" s="43" t="s">
        <v>100</v>
      </c>
      <c r="B539" s="43"/>
      <c r="C539" s="43"/>
      <c r="D539" s="43"/>
      <c r="E539" s="43"/>
      <c r="F539" s="43"/>
      <c r="G539" s="43"/>
      <c r="H539" s="43"/>
      <c r="I539" s="43"/>
      <c r="J539" s="44">
        <f>+J538</f>
        <v>4.4000000000000003E-3</v>
      </c>
      <c r="K539" s="45"/>
    </row>
    <row r="540" spans="1:11" ht="15.75" x14ac:dyDescent="0.25">
      <c r="A540" s="58" t="s">
        <v>101</v>
      </c>
      <c r="B540" s="54">
        <f>+B502</f>
        <v>4</v>
      </c>
      <c r="C540" s="43" t="s">
        <v>102</v>
      </c>
      <c r="D540" s="43"/>
      <c r="E540" s="43"/>
      <c r="F540" s="43"/>
      <c r="G540" s="45"/>
      <c r="H540" s="45"/>
      <c r="I540" s="45"/>
      <c r="J540" s="44">
        <f>+J539</f>
        <v>4.4000000000000003E-3</v>
      </c>
      <c r="K540" s="45"/>
    </row>
    <row r="541" spans="1:11" ht="15.75" x14ac:dyDescent="0.25">
      <c r="A541" s="58" t="s">
        <v>103</v>
      </c>
      <c r="B541" s="54">
        <f>+B501</f>
        <v>92</v>
      </c>
      <c r="C541" s="43" t="s">
        <v>104</v>
      </c>
      <c r="D541" s="43"/>
      <c r="E541" s="43"/>
      <c r="F541" s="43"/>
      <c r="G541" s="43"/>
      <c r="H541" s="43"/>
      <c r="I541" s="43"/>
      <c r="J541" s="44">
        <f>+J540</f>
        <v>4.4000000000000003E-3</v>
      </c>
      <c r="K541" s="45"/>
    </row>
    <row r="542" spans="1:11" ht="15.75" x14ac:dyDescent="0.25">
      <c r="A542" s="60" t="s">
        <v>64</v>
      </c>
      <c r="B542" s="54"/>
      <c r="C542" s="43"/>
      <c r="D542" s="43"/>
      <c r="E542" s="43"/>
      <c r="F542" s="43"/>
      <c r="G542" s="50">
        <f>+G494</f>
        <v>1</v>
      </c>
      <c r="H542" s="50" t="s">
        <v>65</v>
      </c>
      <c r="I542" s="50"/>
      <c r="J542" s="44">
        <f>+J541</f>
        <v>4.4000000000000003E-3</v>
      </c>
      <c r="K542" s="45"/>
    </row>
    <row r="543" spans="1:11" ht="12.75" customHeight="1" x14ac:dyDescent="0.25">
      <c r="A543" s="60"/>
      <c r="B543" s="54"/>
      <c r="C543" s="43"/>
      <c r="D543" s="43"/>
      <c r="E543" s="43"/>
      <c r="F543" s="43"/>
      <c r="G543" s="43"/>
      <c r="H543" s="43"/>
      <c r="I543" s="43"/>
      <c r="J543" s="44">
        <f>+J542</f>
        <v>4.4000000000000003E-3</v>
      </c>
      <c r="K543" s="45"/>
    </row>
    <row r="544" spans="1:11" ht="15.75" hidden="1" x14ac:dyDescent="0.25">
      <c r="A544" s="60" t="str">
        <f t="shared" ref="A544:A553" si="37">+A562</f>
        <v>Ацетон</v>
      </c>
      <c r="B544" s="58" t="s">
        <v>105</v>
      </c>
      <c r="C544" s="54" t="str">
        <f t="shared" ref="C544:C553" si="38">+TEXT(E562,"0.000000")&amp;" * 1000000 / (3600 * "&amp;TEXT(B$540,"0.0")&amp;" * "&amp;TEXT(B$541,"0.0")&amp;" ) * "&amp;TEXT(G$542,"0")&amp;"  = "&amp;TEXT(G$542*E562*1000000/3600/B$540/B$541,"0.0000000")&amp;" г/с "</f>
        <v xml:space="preserve">0.000000 * 1000000 / (3600 * 4.0 * 92.0 ) * 1  = 0.0000000 г/с </v>
      </c>
      <c r="D544" s="43"/>
      <c r="E544" s="43"/>
      <c r="F544" s="43"/>
      <c r="G544" s="43"/>
      <c r="H544" s="43"/>
      <c r="I544" s="43"/>
      <c r="J544" s="44">
        <f>+C562+E562</f>
        <v>0</v>
      </c>
      <c r="K544" s="45"/>
    </row>
    <row r="545" spans="1:11" ht="15.75" hidden="1" x14ac:dyDescent="0.25">
      <c r="A545" s="60" t="str">
        <f t="shared" si="37"/>
        <v>Бутилацетат</v>
      </c>
      <c r="B545" s="58" t="s">
        <v>105</v>
      </c>
      <c r="C545" s="54" t="str">
        <f t="shared" si="38"/>
        <v xml:space="preserve">0.000000 * 1000000 / (3600 * 4.0 * 92.0 ) * 1  = 0.0000000 г/с </v>
      </c>
      <c r="D545" s="43"/>
      <c r="E545" s="43"/>
      <c r="F545" s="43"/>
      <c r="G545" s="43"/>
      <c r="H545" s="43"/>
      <c r="I545" s="43"/>
      <c r="J545" s="44">
        <f t="shared" ref="J545:J553" si="39">+C563+E563</f>
        <v>0</v>
      </c>
      <c r="K545" s="45"/>
    </row>
    <row r="546" spans="1:11" ht="15.75" hidden="1" x14ac:dyDescent="0.25">
      <c r="A546" s="60" t="str">
        <f t="shared" si="37"/>
        <v>Спирт n-бутиловый</v>
      </c>
      <c r="B546" s="58" t="s">
        <v>105</v>
      </c>
      <c r="C546" s="54" t="str">
        <f t="shared" si="38"/>
        <v xml:space="preserve">0.000000 * 1000000 / (3600 * 4.0 * 92.0 ) * 1  = 0.0000000 г/с </v>
      </c>
      <c r="D546" s="43"/>
      <c r="E546" s="43"/>
      <c r="F546" s="43"/>
      <c r="G546" s="43"/>
      <c r="H546" s="43"/>
      <c r="I546" s="43"/>
      <c r="J546" s="44">
        <f t="shared" si="39"/>
        <v>0</v>
      </c>
      <c r="K546" s="45"/>
    </row>
    <row r="547" spans="1:11" ht="15.75" hidden="1" x14ac:dyDescent="0.25">
      <c r="A547" s="60" t="str">
        <f t="shared" si="37"/>
        <v>Спирт этиловый</v>
      </c>
      <c r="B547" s="58" t="s">
        <v>105</v>
      </c>
      <c r="C547" s="54" t="str">
        <f t="shared" si="38"/>
        <v xml:space="preserve">0.000000 * 1000000 / (3600 * 4.0 * 92.0 ) * 1  = 0.0000000 г/с </v>
      </c>
      <c r="D547" s="43"/>
      <c r="E547" s="43"/>
      <c r="F547" s="43"/>
      <c r="G547" s="43"/>
      <c r="H547" s="43"/>
      <c r="I547" s="43"/>
      <c r="J547" s="44">
        <f t="shared" si="39"/>
        <v>0</v>
      </c>
      <c r="K547" s="45"/>
    </row>
    <row r="548" spans="1:11" ht="15.75" hidden="1" x14ac:dyDescent="0.25">
      <c r="A548" s="60" t="str">
        <f t="shared" si="37"/>
        <v>Этилцеллозольв</v>
      </c>
      <c r="B548" s="58" t="s">
        <v>105</v>
      </c>
      <c r="C548" s="54" t="str">
        <f t="shared" si="38"/>
        <v xml:space="preserve">0.000000 * 1000000 / (3600 * 4.0 * 92.0 ) * 1  = 0.0000000 г/с </v>
      </c>
      <c r="D548" s="43"/>
      <c r="E548" s="43"/>
      <c r="F548" s="43"/>
      <c r="G548" s="43"/>
      <c r="H548" s="43"/>
      <c r="I548" s="43"/>
      <c r="J548" s="44">
        <f t="shared" si="39"/>
        <v>0</v>
      </c>
      <c r="K548" s="45"/>
    </row>
    <row r="549" spans="1:11" ht="15.75" hidden="1" x14ac:dyDescent="0.25">
      <c r="A549" s="60" t="str">
        <f t="shared" si="37"/>
        <v>Толуол</v>
      </c>
      <c r="B549" s="58" t="s">
        <v>105</v>
      </c>
      <c r="C549" s="54" t="str">
        <f t="shared" si="38"/>
        <v xml:space="preserve">0.000000 * 1000000 / (3600 * 4.0 * 92.0 ) * 1  = 0.0000000 г/с </v>
      </c>
      <c r="D549" s="43"/>
      <c r="E549" s="43"/>
      <c r="F549" s="43"/>
      <c r="G549" s="43"/>
      <c r="H549" s="43"/>
      <c r="I549" s="43"/>
      <c r="J549" s="44">
        <f t="shared" si="39"/>
        <v>0</v>
      </c>
      <c r="K549" s="45"/>
    </row>
    <row r="550" spans="1:11" ht="15.75" x14ac:dyDescent="0.25">
      <c r="A550" s="60" t="str">
        <f t="shared" si="37"/>
        <v>Ксилол</v>
      </c>
      <c r="B550" s="58" t="s">
        <v>105</v>
      </c>
      <c r="C550" s="54" t="str">
        <f t="shared" si="38"/>
        <v xml:space="preserve">0.001320 * 1000000 / (3600 * 4.0 * 92.0 ) * 1  = 0.0009964 г/с </v>
      </c>
      <c r="D550" s="43"/>
      <c r="E550" s="43"/>
      <c r="F550" s="43"/>
      <c r="G550" s="43"/>
      <c r="H550" s="43"/>
      <c r="I550" s="43"/>
      <c r="J550" s="44">
        <f t="shared" si="39"/>
        <v>2.3163999999999997E-3</v>
      </c>
      <c r="K550" s="45"/>
    </row>
    <row r="551" spans="1:11" ht="13.5" customHeight="1" x14ac:dyDescent="0.25">
      <c r="A551" s="60" t="str">
        <f t="shared" si="37"/>
        <v>Уайт-спирит</v>
      </c>
      <c r="B551" s="58" t="s">
        <v>105</v>
      </c>
      <c r="C551" s="54" t="str">
        <f t="shared" si="38"/>
        <v xml:space="preserve">0.003080 * 1000000 / (3600 * 4.0 * 92.0 ) * 1  = 0.0023249 г/с </v>
      </c>
      <c r="D551" s="43"/>
      <c r="E551" s="43"/>
      <c r="F551" s="43"/>
      <c r="G551" s="43"/>
      <c r="H551" s="43"/>
      <c r="I551" s="43"/>
      <c r="J551" s="44">
        <f t="shared" si="39"/>
        <v>5.4048999999999998E-3</v>
      </c>
      <c r="K551" s="45"/>
    </row>
    <row r="552" spans="1:11" ht="15.75" hidden="1" x14ac:dyDescent="0.25">
      <c r="A552" s="60" t="str">
        <f t="shared" si="37"/>
        <v>Этилацетат</v>
      </c>
      <c r="B552" s="58" t="s">
        <v>105</v>
      </c>
      <c r="C552" s="54" t="str">
        <f t="shared" si="38"/>
        <v xml:space="preserve">0.000000 * 1000000 / (3600 * 4.0 * 92.0 ) * 1  = 0.0000000 г/с </v>
      </c>
      <c r="D552" s="43"/>
      <c r="E552" s="43"/>
      <c r="F552" s="43"/>
      <c r="G552" s="43"/>
      <c r="H552" s="43"/>
      <c r="I552" s="43"/>
      <c r="J552" s="44">
        <f t="shared" si="39"/>
        <v>0</v>
      </c>
      <c r="K552" s="45"/>
    </row>
    <row r="553" spans="1:11" ht="15.75" hidden="1" x14ac:dyDescent="0.25">
      <c r="A553" s="60" t="str">
        <f t="shared" si="37"/>
        <v>Сольвент</v>
      </c>
      <c r="B553" s="58" t="s">
        <v>105</v>
      </c>
      <c r="C553" s="54" t="str">
        <f t="shared" si="38"/>
        <v xml:space="preserve">0.000000 * 1000000 / (3600 * 4.0 * 92.0 ) * 1  = 0.0000000 г/с </v>
      </c>
      <c r="D553" s="43"/>
      <c r="E553" s="43"/>
      <c r="F553" s="43"/>
      <c r="G553" s="43"/>
      <c r="H553" s="43"/>
      <c r="I553" s="43"/>
      <c r="J553" s="44">
        <f t="shared" si="39"/>
        <v>0</v>
      </c>
      <c r="K553" s="45"/>
    </row>
    <row r="554" spans="1:11" ht="11.25" hidden="1" customHeight="1" x14ac:dyDescent="0.25">
      <c r="A554" s="58"/>
      <c r="B554" s="54"/>
      <c r="C554" s="43"/>
      <c r="D554" s="43"/>
      <c r="E554" s="43"/>
      <c r="F554" s="43"/>
      <c r="G554" s="43"/>
      <c r="H554" s="43"/>
      <c r="I554" s="43"/>
      <c r="J554" s="44">
        <f>+J505</f>
        <v>30</v>
      </c>
      <c r="K554" s="45"/>
    </row>
    <row r="555" spans="1:11" ht="15.75" hidden="1" x14ac:dyDescent="0.25">
      <c r="A555" s="43" t="s">
        <v>106</v>
      </c>
      <c r="B555" s="54"/>
      <c r="C555" s="43"/>
      <c r="D555" s="43"/>
      <c r="E555" s="43"/>
      <c r="F555" s="43"/>
      <c r="G555" s="43"/>
      <c r="H555" s="43"/>
      <c r="I555" s="43"/>
      <c r="J555" s="44">
        <f>+J554</f>
        <v>30</v>
      </c>
      <c r="K555" s="45"/>
    </row>
    <row r="556" spans="1:11" ht="15.75" hidden="1" x14ac:dyDescent="0.25">
      <c r="A556" s="58" t="s">
        <v>101</v>
      </c>
      <c r="B556" s="54">
        <f>+B498</f>
        <v>0</v>
      </c>
      <c r="C556" s="43" t="s">
        <v>102</v>
      </c>
      <c r="D556" s="43"/>
      <c r="E556" s="43"/>
      <c r="F556" s="43"/>
      <c r="G556" s="43"/>
      <c r="H556" s="43"/>
      <c r="I556" s="43"/>
      <c r="J556" s="44">
        <f>+J555</f>
        <v>30</v>
      </c>
      <c r="K556" s="45"/>
    </row>
    <row r="557" spans="1:11" ht="15.75" hidden="1" x14ac:dyDescent="0.25">
      <c r="A557" s="58" t="s">
        <v>103</v>
      </c>
      <c r="B557" s="54">
        <f>+B497</f>
        <v>92</v>
      </c>
      <c r="C557" s="43" t="s">
        <v>104</v>
      </c>
      <c r="D557" s="43"/>
      <c r="E557" s="43"/>
      <c r="F557" s="43"/>
      <c r="G557" s="43"/>
      <c r="H557" s="43"/>
      <c r="I557" s="43"/>
      <c r="J557" s="44">
        <f>+J556</f>
        <v>30</v>
      </c>
      <c r="K557" s="45"/>
    </row>
    <row r="558" spans="1:11" ht="20.25" hidden="1" x14ac:dyDescent="0.35">
      <c r="A558" s="60" t="str">
        <f>+A572</f>
        <v>Аэрозоль краски</v>
      </c>
      <c r="B558" s="58" t="s">
        <v>107</v>
      </c>
      <c r="C558" s="54" t="e">
        <f>+TEXT(K506,"0.000")&amp;" * 1000000 / (3600 * "&amp;TEXT(B$556,"0.0")&amp;" * "&amp;TEXT(B$557,"0.0")&amp;") * "&amp;TEXT(G$542,"0")&amp;" = "&amp;TEXT(G542*K506*1000000/3600/B$556/B$557,"0.0000000")&amp;" г/с "</f>
        <v>#DIV/0!</v>
      </c>
      <c r="D558" s="43"/>
      <c r="E558" s="43"/>
      <c r="F558" s="43"/>
      <c r="G558" s="43"/>
      <c r="H558" s="43"/>
      <c r="I558" s="43"/>
      <c r="J558" s="44">
        <f>+J557</f>
        <v>30</v>
      </c>
      <c r="K558" s="45"/>
    </row>
    <row r="559" spans="1:11" ht="15.75" x14ac:dyDescent="0.25">
      <c r="A559" s="58"/>
      <c r="B559" s="54"/>
      <c r="C559" s="54"/>
      <c r="D559" s="43"/>
      <c r="E559" s="43"/>
      <c r="F559" s="43"/>
      <c r="G559" s="43"/>
      <c r="H559" s="43"/>
      <c r="I559" s="43"/>
      <c r="J559" s="44" t="e">
        <f>+J560</f>
        <v>#DIV/0!</v>
      </c>
      <c r="K559" s="45"/>
    </row>
    <row r="560" spans="1:11" ht="15.75" x14ac:dyDescent="0.25">
      <c r="A560" s="43" t="s">
        <v>108</v>
      </c>
      <c r="B560" s="43"/>
      <c r="C560" s="43"/>
      <c r="D560" s="43"/>
      <c r="E560" s="43"/>
      <c r="F560" s="43"/>
      <c r="G560" s="43"/>
      <c r="H560" s="43"/>
      <c r="I560" s="43"/>
      <c r="J560" s="44" t="e">
        <f>+SUM(J562:J572)</f>
        <v>#DIV/0!</v>
      </c>
      <c r="K560" s="45"/>
    </row>
    <row r="561" spans="1:11" ht="15" customHeight="1" x14ac:dyDescent="0.25">
      <c r="A561" s="68" t="s">
        <v>109</v>
      </c>
      <c r="B561" s="68" t="s">
        <v>110</v>
      </c>
      <c r="C561" s="108" t="s">
        <v>111</v>
      </c>
      <c r="D561" s="109"/>
      <c r="E561" s="108" t="s">
        <v>112</v>
      </c>
      <c r="F561" s="109"/>
      <c r="G561" s="43"/>
      <c r="H561" s="43"/>
      <c r="I561" s="43"/>
      <c r="J561" s="44" t="e">
        <f>+J560</f>
        <v>#DIV/0!</v>
      </c>
      <c r="K561" s="45"/>
    </row>
    <row r="562" spans="1:11" ht="15.75" hidden="1" x14ac:dyDescent="0.2">
      <c r="A562" s="69" t="s">
        <v>88</v>
      </c>
      <c r="B562" s="70">
        <v>1401</v>
      </c>
      <c r="C562" s="100">
        <f t="shared" ref="C562:C571" si="40">+ROUND(G$542*E562*10^6/(3600*B$540*B$541),7)</f>
        <v>0</v>
      </c>
      <c r="D562" s="104"/>
      <c r="E562" s="100">
        <f>ROUND(J$513*C518/100,6)</f>
        <v>0</v>
      </c>
      <c r="F562" s="104"/>
      <c r="G562" s="27"/>
      <c r="H562" s="27"/>
      <c r="I562" s="27"/>
      <c r="J562" s="37">
        <f t="shared" ref="J562:J572" si="41">+C562+E562</f>
        <v>0</v>
      </c>
      <c r="K562" s="29"/>
    </row>
    <row r="563" spans="1:11" ht="15.75" hidden="1" x14ac:dyDescent="0.2">
      <c r="A563" s="69" t="s">
        <v>91</v>
      </c>
      <c r="B563" s="70">
        <v>1210</v>
      </c>
      <c r="C563" s="100">
        <f t="shared" si="40"/>
        <v>0</v>
      </c>
      <c r="D563" s="104"/>
      <c r="E563" s="100">
        <f>ROUND(J$513*C520/100,6)</f>
        <v>0</v>
      </c>
      <c r="F563" s="104"/>
      <c r="G563" s="27"/>
      <c r="H563" s="27"/>
      <c r="I563" s="27"/>
      <c r="J563" s="37">
        <f t="shared" si="41"/>
        <v>0</v>
      </c>
      <c r="K563" s="29"/>
    </row>
    <row r="564" spans="1:11" ht="15.75" hidden="1" x14ac:dyDescent="0.2">
      <c r="A564" s="69" t="s">
        <v>92</v>
      </c>
      <c r="B564" s="70">
        <v>1042</v>
      </c>
      <c r="C564" s="105">
        <f t="shared" si="40"/>
        <v>0</v>
      </c>
      <c r="D564" s="101"/>
      <c r="E564" s="105">
        <f>ROUND(J$513*C522/100,6)</f>
        <v>0</v>
      </c>
      <c r="F564" s="101"/>
      <c r="G564" s="27"/>
      <c r="H564" s="27"/>
      <c r="I564" s="27"/>
      <c r="J564" s="37">
        <f t="shared" si="41"/>
        <v>0</v>
      </c>
      <c r="K564" s="29"/>
    </row>
    <row r="565" spans="1:11" ht="15.75" hidden="1" x14ac:dyDescent="0.2">
      <c r="A565" s="69" t="s">
        <v>93</v>
      </c>
      <c r="B565" s="70">
        <v>1061</v>
      </c>
      <c r="C565" s="105">
        <f t="shared" si="40"/>
        <v>0</v>
      </c>
      <c r="D565" s="101"/>
      <c r="E565" s="105">
        <f>ROUND(J$513*C524/100,6)</f>
        <v>0</v>
      </c>
      <c r="F565" s="101"/>
      <c r="G565" s="27"/>
      <c r="H565" s="27"/>
      <c r="I565" s="27"/>
      <c r="J565" s="37">
        <f t="shared" si="41"/>
        <v>0</v>
      </c>
      <c r="K565" s="29"/>
    </row>
    <row r="566" spans="1:11" ht="15.75" hidden="1" x14ac:dyDescent="0.2">
      <c r="A566" s="69" t="s">
        <v>94</v>
      </c>
      <c r="B566" s="70">
        <v>1119</v>
      </c>
      <c r="C566" s="105">
        <f t="shared" si="40"/>
        <v>0</v>
      </c>
      <c r="D566" s="101"/>
      <c r="E566" s="105">
        <f>ROUND(J$513*C526/100,6)</f>
        <v>0</v>
      </c>
      <c r="F566" s="101"/>
      <c r="G566" s="27"/>
      <c r="H566" s="27"/>
      <c r="I566" s="27"/>
      <c r="J566" s="37">
        <f t="shared" si="41"/>
        <v>0</v>
      </c>
      <c r="K566" s="29"/>
    </row>
    <row r="567" spans="1:11" ht="15.75" hidden="1" x14ac:dyDescent="0.2">
      <c r="A567" s="69" t="s">
        <v>95</v>
      </c>
      <c r="B567" s="70">
        <v>621</v>
      </c>
      <c r="C567" s="100">
        <f t="shared" si="40"/>
        <v>0</v>
      </c>
      <c r="D567" s="104"/>
      <c r="E567" s="100">
        <f>ROUND(J$513*C528/100,6)</f>
        <v>0</v>
      </c>
      <c r="F567" s="104"/>
      <c r="G567" s="27"/>
      <c r="H567" s="27"/>
      <c r="I567" s="27"/>
      <c r="J567" s="37">
        <f t="shared" si="41"/>
        <v>0</v>
      </c>
      <c r="K567" s="29"/>
    </row>
    <row r="568" spans="1:11" ht="15.75" x14ac:dyDescent="0.2">
      <c r="A568" s="69" t="s">
        <v>96</v>
      </c>
      <c r="B568" s="70">
        <v>616</v>
      </c>
      <c r="C568" s="105">
        <f t="shared" si="40"/>
        <v>9.9639999999999993E-4</v>
      </c>
      <c r="D568" s="101"/>
      <c r="E568" s="105">
        <f>ROUND(J$513*C530/100,6)</f>
        <v>1.32E-3</v>
      </c>
      <c r="F568" s="101"/>
      <c r="G568" s="27"/>
      <c r="H568" s="27"/>
      <c r="I568" s="27"/>
      <c r="J568" s="37">
        <f t="shared" si="41"/>
        <v>2.3163999999999997E-3</v>
      </c>
      <c r="K568" s="29"/>
    </row>
    <row r="569" spans="1:11" ht="14.25" customHeight="1" x14ac:dyDescent="0.2">
      <c r="A569" s="69" t="s">
        <v>97</v>
      </c>
      <c r="B569" s="70">
        <v>2752</v>
      </c>
      <c r="C569" s="105">
        <f t="shared" si="40"/>
        <v>2.3249E-3</v>
      </c>
      <c r="D569" s="101"/>
      <c r="E569" s="105">
        <f>ROUND(J$513*C532/100,6)</f>
        <v>3.0799999999999998E-3</v>
      </c>
      <c r="F569" s="101"/>
      <c r="G569" s="27"/>
      <c r="H569" s="27"/>
      <c r="I569" s="27"/>
      <c r="J569" s="37">
        <f t="shared" si="41"/>
        <v>5.4048999999999998E-3</v>
      </c>
      <c r="K569" s="29"/>
    </row>
    <row r="570" spans="1:11" ht="15.75" hidden="1" x14ac:dyDescent="0.2">
      <c r="A570" s="69" t="s">
        <v>98</v>
      </c>
      <c r="B570" s="70">
        <v>1240</v>
      </c>
      <c r="C570" s="105">
        <f t="shared" si="40"/>
        <v>0</v>
      </c>
      <c r="D570" s="101"/>
      <c r="E570" s="105">
        <f>ROUND(J$513*C534/100,6)</f>
        <v>0</v>
      </c>
      <c r="F570" s="101"/>
      <c r="G570" s="27"/>
      <c r="H570" s="27"/>
      <c r="I570" s="27"/>
      <c r="J570" s="37">
        <f t="shared" si="41"/>
        <v>0</v>
      </c>
      <c r="K570" s="29"/>
    </row>
    <row r="571" spans="1:11" ht="15.75" hidden="1" x14ac:dyDescent="0.2">
      <c r="A571" s="69" t="s">
        <v>99</v>
      </c>
      <c r="B571" s="70">
        <v>2750</v>
      </c>
      <c r="C571" s="105">
        <f t="shared" si="40"/>
        <v>0</v>
      </c>
      <c r="D571" s="101"/>
      <c r="E571" s="105">
        <f>ROUND(J$513*C536/100,6)</f>
        <v>0</v>
      </c>
      <c r="F571" s="101"/>
      <c r="G571" s="27"/>
      <c r="H571" s="27"/>
      <c r="I571" s="27"/>
      <c r="J571" s="37">
        <f t="shared" si="41"/>
        <v>0</v>
      </c>
      <c r="K571" s="29"/>
    </row>
    <row r="572" spans="1:11" ht="15.75" hidden="1" x14ac:dyDescent="0.2">
      <c r="A572" s="69" t="s">
        <v>78</v>
      </c>
      <c r="B572" s="70">
        <v>2902</v>
      </c>
      <c r="C572" s="100" t="e">
        <f>+ROUND(G$542*E572*10^6/(3600*B556*B557),7)</f>
        <v>#DIV/0!</v>
      </c>
      <c r="D572" s="104"/>
      <c r="E572" s="110">
        <f>+K506</f>
        <v>5.9999999999999995E-4</v>
      </c>
      <c r="F572" s="111"/>
      <c r="G572" s="27"/>
      <c r="H572" s="27"/>
      <c r="I572" s="27"/>
      <c r="J572" s="37" t="e">
        <f t="shared" si="41"/>
        <v>#DIV/0!</v>
      </c>
      <c r="K572" s="29"/>
    </row>
    <row r="573" spans="1:11" ht="15.75" x14ac:dyDescent="0.25">
      <c r="A573" s="72"/>
      <c r="B573" s="73"/>
      <c r="C573" s="65"/>
      <c r="D573" s="74"/>
      <c r="E573" s="74"/>
      <c r="F573" s="43"/>
      <c r="G573" s="43"/>
      <c r="H573" s="43"/>
      <c r="I573" s="43"/>
      <c r="J573" s="44" t="e">
        <f>+J560</f>
        <v>#DIV/0!</v>
      </c>
      <c r="K573" s="45"/>
    </row>
    <row r="574" spans="1:11" ht="15.75" x14ac:dyDescent="0.25">
      <c r="A574" s="43" t="s">
        <v>57</v>
      </c>
      <c r="B574" s="79" t="s">
        <v>118</v>
      </c>
      <c r="C574" s="76"/>
      <c r="D574" s="76"/>
      <c r="E574" s="43"/>
      <c r="F574" s="43"/>
      <c r="G574" s="43"/>
      <c r="H574" s="43"/>
      <c r="I574" s="43"/>
      <c r="J574" s="44">
        <f>+C575</f>
        <v>2124</v>
      </c>
      <c r="K574" s="45"/>
    </row>
    <row r="575" spans="1:11" ht="15.75" x14ac:dyDescent="0.25">
      <c r="A575" s="43" t="s">
        <v>58</v>
      </c>
      <c r="B575" s="43"/>
      <c r="C575" s="76">
        <v>2124</v>
      </c>
      <c r="D575" s="43" t="s">
        <v>59</v>
      </c>
      <c r="E575" s="43"/>
      <c r="F575" s="43"/>
      <c r="G575" s="43"/>
      <c r="H575" s="43"/>
      <c r="I575" s="43"/>
      <c r="J575" s="44">
        <f>+J574</f>
        <v>2124</v>
      </c>
      <c r="K575" s="45"/>
    </row>
    <row r="576" spans="1:11" ht="15.75" x14ac:dyDescent="0.25">
      <c r="A576" s="43" t="s">
        <v>60</v>
      </c>
      <c r="B576" s="45"/>
      <c r="C576" s="43" t="s">
        <v>119</v>
      </c>
      <c r="D576" s="43"/>
      <c r="E576" s="43"/>
      <c r="F576" s="43"/>
      <c r="G576" s="45"/>
      <c r="H576" s="45"/>
      <c r="I576" s="43"/>
      <c r="J576" s="44">
        <f>+J575</f>
        <v>2124</v>
      </c>
      <c r="K576" s="45"/>
    </row>
    <row r="577" spans="1:11" ht="15.75" x14ac:dyDescent="0.25">
      <c r="A577" s="43" t="s">
        <v>62</v>
      </c>
      <c r="B577" s="45"/>
      <c r="C577" s="43">
        <v>1</v>
      </c>
      <c r="D577" s="43" t="s">
        <v>63</v>
      </c>
      <c r="E577" s="43"/>
      <c r="F577" s="43"/>
      <c r="G577" s="43"/>
      <c r="H577" s="43"/>
      <c r="I577" s="43"/>
      <c r="J577" s="44">
        <f>C577</f>
        <v>1</v>
      </c>
      <c r="K577" s="45"/>
    </row>
    <row r="578" spans="1:11" ht="15.75" x14ac:dyDescent="0.25">
      <c r="A578" s="43" t="s">
        <v>64</v>
      </c>
      <c r="B578" s="45"/>
      <c r="C578" s="45"/>
      <c r="D578" s="43"/>
      <c r="E578" s="43"/>
      <c r="F578" s="45"/>
      <c r="G578" s="43">
        <v>1</v>
      </c>
      <c r="H578" s="43" t="s">
        <v>65</v>
      </c>
      <c r="I578" s="43"/>
      <c r="J578" s="44">
        <f>+J574</f>
        <v>2124</v>
      </c>
      <c r="K578" s="45"/>
    </row>
    <row r="579" spans="1:11" ht="15.75" x14ac:dyDescent="0.25">
      <c r="A579" s="43"/>
      <c r="B579" s="45"/>
      <c r="C579" s="45"/>
      <c r="D579" s="43"/>
      <c r="E579" s="43"/>
      <c r="F579" s="45"/>
      <c r="G579" s="43"/>
      <c r="H579" s="43"/>
      <c r="I579" s="43"/>
      <c r="J579" s="44">
        <f t="shared" ref="J579:J586" si="42">+J578</f>
        <v>2124</v>
      </c>
      <c r="K579" s="45"/>
    </row>
    <row r="580" spans="1:11" ht="15.75" x14ac:dyDescent="0.25">
      <c r="A580" s="43" t="s">
        <v>66</v>
      </c>
      <c r="B580" s="43"/>
      <c r="C580" s="43"/>
      <c r="D580" s="43"/>
      <c r="E580" s="43"/>
      <c r="F580" s="43"/>
      <c r="G580" s="43"/>
      <c r="H580" s="43"/>
      <c r="I580" s="43"/>
      <c r="J580" s="44">
        <f t="shared" si="42"/>
        <v>2124</v>
      </c>
      <c r="K580" s="45"/>
    </row>
    <row r="581" spans="1:11" ht="15.75" x14ac:dyDescent="0.25">
      <c r="A581" s="43" t="s">
        <v>67</v>
      </c>
      <c r="B581" s="76">
        <v>365</v>
      </c>
      <c r="C581" s="43" t="s">
        <v>68</v>
      </c>
      <c r="D581" s="43"/>
      <c r="E581" s="43"/>
      <c r="F581" s="43"/>
      <c r="G581" s="43"/>
      <c r="H581" s="43"/>
      <c r="I581" s="43"/>
      <c r="J581" s="44">
        <f t="shared" si="42"/>
        <v>2124</v>
      </c>
      <c r="K581" s="45"/>
    </row>
    <row r="582" spans="1:11" ht="15.75" x14ac:dyDescent="0.25">
      <c r="A582" s="43" t="s">
        <v>69</v>
      </c>
      <c r="B582" s="76">
        <v>0</v>
      </c>
      <c r="C582" s="43" t="s">
        <v>70</v>
      </c>
      <c r="D582" s="43"/>
      <c r="E582" s="43"/>
      <c r="F582" s="43"/>
      <c r="G582" s="43"/>
      <c r="H582" s="43"/>
      <c r="I582" s="43"/>
      <c r="J582" s="44">
        <f t="shared" si="42"/>
        <v>2124</v>
      </c>
      <c r="K582" s="45"/>
    </row>
    <row r="583" spans="1:11" ht="15.75" x14ac:dyDescent="0.25">
      <c r="A583" s="43" t="s">
        <v>67</v>
      </c>
      <c r="B583" s="43">
        <f>+B581*B582</f>
        <v>0</v>
      </c>
      <c r="C583" s="43" t="s">
        <v>71</v>
      </c>
      <c r="D583" s="43"/>
      <c r="E583" s="43"/>
      <c r="F583" s="43"/>
      <c r="G583" s="43"/>
      <c r="H583" s="43"/>
      <c r="I583" s="43"/>
      <c r="J583" s="44">
        <f t="shared" si="42"/>
        <v>2124</v>
      </c>
      <c r="K583" s="45"/>
    </row>
    <row r="584" spans="1:11" ht="15.75" x14ac:dyDescent="0.25">
      <c r="A584" s="43" t="s">
        <v>72</v>
      </c>
      <c r="B584" s="43"/>
      <c r="C584" s="43"/>
      <c r="D584" s="43"/>
      <c r="E584" s="43"/>
      <c r="F584" s="43"/>
      <c r="G584" s="43"/>
      <c r="H584" s="43"/>
      <c r="I584" s="43"/>
      <c r="J584" s="44">
        <f t="shared" si="42"/>
        <v>2124</v>
      </c>
      <c r="K584" s="45"/>
    </row>
    <row r="585" spans="1:11" ht="15.75" x14ac:dyDescent="0.25">
      <c r="A585" s="43" t="s">
        <v>67</v>
      </c>
      <c r="B585" s="43">
        <f>+B581</f>
        <v>365</v>
      </c>
      <c r="C585" s="43" t="s">
        <v>68</v>
      </c>
      <c r="D585" s="43"/>
      <c r="E585" s="43"/>
      <c r="F585" s="43"/>
      <c r="G585" s="43"/>
      <c r="H585" s="43"/>
      <c r="I585" s="43"/>
      <c r="J585" s="44">
        <f t="shared" si="42"/>
        <v>2124</v>
      </c>
      <c r="K585" s="45"/>
    </row>
    <row r="586" spans="1:11" ht="15.75" x14ac:dyDescent="0.25">
      <c r="A586" s="43" t="s">
        <v>69</v>
      </c>
      <c r="B586" s="43">
        <v>2</v>
      </c>
      <c r="C586" s="43" t="s">
        <v>70</v>
      </c>
      <c r="D586" s="43"/>
      <c r="E586" s="43"/>
      <c r="F586" s="43"/>
      <c r="G586" s="43"/>
      <c r="H586" s="43"/>
      <c r="I586" s="43"/>
      <c r="J586" s="44">
        <f t="shared" si="42"/>
        <v>2124</v>
      </c>
      <c r="K586" s="45"/>
    </row>
    <row r="587" spans="1:11" ht="15.75" x14ac:dyDescent="0.25">
      <c r="A587" s="43" t="s">
        <v>67</v>
      </c>
      <c r="B587" s="43">
        <f>+B585*B586</f>
        <v>730</v>
      </c>
      <c r="C587" s="43" t="s">
        <v>71</v>
      </c>
      <c r="D587" s="43"/>
      <c r="E587" s="43"/>
      <c r="F587" s="43"/>
      <c r="G587" s="43"/>
      <c r="H587" s="43"/>
      <c r="I587" s="43"/>
      <c r="J587" s="44">
        <f>+J586</f>
        <v>2124</v>
      </c>
      <c r="K587" s="45"/>
    </row>
    <row r="588" spans="1:11" ht="15.75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4">
        <f>+J587</f>
        <v>2124</v>
      </c>
      <c r="K588" s="45"/>
    </row>
    <row r="589" spans="1:11" ht="15.75" x14ac:dyDescent="0.25">
      <c r="A589" s="43" t="s">
        <v>73</v>
      </c>
      <c r="B589" s="43"/>
      <c r="C589" s="43"/>
      <c r="D589" s="43"/>
      <c r="E589" s="43"/>
      <c r="F589" s="43"/>
      <c r="G589" s="43"/>
      <c r="H589" s="43"/>
      <c r="I589" s="43"/>
      <c r="J589" s="44">
        <f>+B591</f>
        <v>30</v>
      </c>
      <c r="K589" s="45"/>
    </row>
    <row r="590" spans="1:11" ht="18.75" x14ac:dyDescent="0.35">
      <c r="A590" s="58" t="s">
        <v>74</v>
      </c>
      <c r="B590" s="54">
        <f>+C575</f>
        <v>2124</v>
      </c>
      <c r="C590" s="43" t="s">
        <v>75</v>
      </c>
      <c r="D590" s="43"/>
      <c r="E590" s="43"/>
      <c r="F590" s="43"/>
      <c r="G590" s="43"/>
      <c r="H590" s="43"/>
      <c r="I590" s="43"/>
      <c r="J590" s="44">
        <f>+J589</f>
        <v>30</v>
      </c>
      <c r="K590" s="45">
        <f>0.4*B590*B591/100000</f>
        <v>0.25488</v>
      </c>
    </row>
    <row r="591" spans="1:11" ht="18.75" x14ac:dyDescent="0.35">
      <c r="A591" s="58" t="s">
        <v>76</v>
      </c>
      <c r="B591" s="59">
        <v>30</v>
      </c>
      <c r="C591" s="43" t="s">
        <v>77</v>
      </c>
      <c r="D591" s="43"/>
      <c r="E591" s="43"/>
      <c r="F591" s="43"/>
      <c r="G591" s="43"/>
      <c r="H591" s="43"/>
      <c r="I591" s="43"/>
      <c r="J591" s="44">
        <f>+J590</f>
        <v>30</v>
      </c>
      <c r="K591" s="45"/>
    </row>
    <row r="592" spans="1:11" ht="20.25" x14ac:dyDescent="0.35">
      <c r="A592" s="60" t="s">
        <v>78</v>
      </c>
      <c r="B592" s="58" t="s">
        <v>79</v>
      </c>
      <c r="C592" s="54" t="str">
        <f>+"0.4 * "&amp;TEXT(B590,"0.0")&amp;" * "&amp;TEXT(B591,"0.0")&amp;" /100000 = "&amp;TEXT(0.4*B590*B591/100000,"0.0000000")&amp;" т/г"</f>
        <v>0.4 * 2124.0 * 30.0 /100000 = 0.2548800 т/г</v>
      </c>
      <c r="D592" s="43"/>
      <c r="E592" s="43"/>
      <c r="F592" s="43"/>
      <c r="G592" s="43"/>
      <c r="H592" s="43"/>
      <c r="I592" s="43"/>
      <c r="J592" s="44">
        <f>+J591</f>
        <v>30</v>
      </c>
      <c r="K592" s="45"/>
    </row>
    <row r="593" spans="1:11" ht="15.75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4">
        <f>+J592</f>
        <v>30</v>
      </c>
      <c r="K593" s="45"/>
    </row>
    <row r="594" spans="1:11" ht="15.75" x14ac:dyDescent="0.25">
      <c r="A594" s="43" t="s">
        <v>80</v>
      </c>
      <c r="B594" s="43"/>
      <c r="C594" s="43"/>
      <c r="D594" s="43"/>
      <c r="E594" s="43"/>
      <c r="F594" s="43"/>
      <c r="G594" s="43"/>
      <c r="H594" s="43"/>
      <c r="I594" s="43"/>
      <c r="J594" s="44">
        <f>+B598</f>
        <v>1869.12</v>
      </c>
      <c r="K594" s="45"/>
    </row>
    <row r="595" spans="1:11" ht="18" customHeight="1" x14ac:dyDescent="0.35">
      <c r="A595" s="58" t="s">
        <v>81</v>
      </c>
      <c r="B595" s="76">
        <v>100</v>
      </c>
      <c r="C595" s="43" t="s">
        <v>82</v>
      </c>
      <c r="D595" s="43"/>
      <c r="E595" s="43"/>
      <c r="F595" s="43"/>
      <c r="G595" s="43"/>
      <c r="H595" s="43"/>
      <c r="I595" s="43"/>
      <c r="J595" s="44">
        <f t="shared" ref="J595:J601" si="43">+J594</f>
        <v>1869.12</v>
      </c>
      <c r="K595" s="45"/>
    </row>
    <row r="596" spans="1:11" ht="18.75" hidden="1" x14ac:dyDescent="0.35">
      <c r="A596" s="58" t="s">
        <v>83</v>
      </c>
      <c r="B596" s="43">
        <v>1</v>
      </c>
      <c r="C596" s="43" t="s">
        <v>82</v>
      </c>
      <c r="D596" s="43"/>
      <c r="E596" s="43"/>
      <c r="F596" s="43"/>
      <c r="G596" s="43"/>
      <c r="H596" s="43"/>
      <c r="I596" s="43"/>
      <c r="J596" s="44">
        <f t="shared" si="43"/>
        <v>1869.12</v>
      </c>
      <c r="K596" s="45"/>
    </row>
    <row r="597" spans="1:11" ht="18.75" x14ac:dyDescent="0.35">
      <c r="A597" s="58" t="s">
        <v>84</v>
      </c>
      <c r="B597" s="43">
        <v>72</v>
      </c>
      <c r="C597" s="43" t="s">
        <v>82</v>
      </c>
      <c r="D597" s="43"/>
      <c r="E597" s="43"/>
      <c r="F597" s="43"/>
      <c r="G597" s="43"/>
      <c r="H597" s="43"/>
      <c r="I597" s="43"/>
      <c r="J597" s="44">
        <f>B595*(B596+B597)*B598/10000000</f>
        <v>1.3644575999999999</v>
      </c>
      <c r="K597" s="45"/>
    </row>
    <row r="598" spans="1:11" ht="18.75" x14ac:dyDescent="0.35">
      <c r="A598" s="58" t="s">
        <v>74</v>
      </c>
      <c r="B598" s="43">
        <f>+C575-K590*1000</f>
        <v>1869.12</v>
      </c>
      <c r="C598" s="43" t="s">
        <v>75</v>
      </c>
      <c r="D598" s="43"/>
      <c r="E598" s="43"/>
      <c r="F598" s="43"/>
      <c r="G598" s="43"/>
      <c r="H598" s="43"/>
      <c r="I598" s="43"/>
      <c r="J598" s="44">
        <f t="shared" si="43"/>
        <v>1.3644575999999999</v>
      </c>
      <c r="K598" s="45"/>
    </row>
    <row r="599" spans="1:11" ht="20.25" x14ac:dyDescent="0.35">
      <c r="A599" s="60" t="s">
        <v>85</v>
      </c>
      <c r="B599" s="58" t="s">
        <v>86</v>
      </c>
      <c r="C599" s="54" t="str">
        <f>+TEXT(B598,"0.0")&amp;" * "&amp;TEXT(B595,"0.0")&amp;" * ("&amp;TEXT(B596,"0.0")&amp;" + "&amp;TEXT(B597,"0.0")&amp;") / 10000000 = "&amp;TEXT(B595*(B596+B597)*B598/10000000,"0.0000")&amp;" т/г"</f>
        <v>1869.1 * 100.0 * (1.0 + 72.0) / 10000000 = 1.3645 т/г</v>
      </c>
      <c r="D599" s="43"/>
      <c r="E599" s="43"/>
      <c r="F599" s="43"/>
      <c r="G599" s="43"/>
      <c r="H599" s="43"/>
      <c r="I599" s="43"/>
      <c r="J599" s="44">
        <f t="shared" si="43"/>
        <v>1.3644575999999999</v>
      </c>
      <c r="K599" s="45"/>
    </row>
    <row r="600" spans="1:11" ht="15.75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4">
        <f t="shared" si="43"/>
        <v>1.3644575999999999</v>
      </c>
      <c r="K600" s="45"/>
    </row>
    <row r="601" spans="1:11" ht="15.75" x14ac:dyDescent="0.25">
      <c r="A601" s="43" t="s">
        <v>87</v>
      </c>
      <c r="B601" s="43"/>
      <c r="C601" s="43"/>
      <c r="D601" s="43"/>
      <c r="E601" s="43"/>
      <c r="F601" s="43"/>
      <c r="G601" s="43"/>
      <c r="H601" s="43"/>
      <c r="I601" s="43"/>
      <c r="J601" s="44">
        <f t="shared" si="43"/>
        <v>1.3644575999999999</v>
      </c>
      <c r="K601" s="45"/>
    </row>
    <row r="602" spans="1:11" ht="15.75" x14ac:dyDescent="0.25">
      <c r="A602" s="61" t="s">
        <v>88</v>
      </c>
      <c r="B602" s="62" t="s">
        <v>89</v>
      </c>
      <c r="C602" s="63">
        <v>7</v>
      </c>
      <c r="D602" s="43" t="s">
        <v>82</v>
      </c>
      <c r="E602" s="43"/>
      <c r="F602" s="43"/>
      <c r="G602" s="43"/>
      <c r="H602" s="43"/>
      <c r="I602" s="43"/>
      <c r="J602" s="44">
        <f>+C602</f>
        <v>7</v>
      </c>
      <c r="K602" s="45"/>
    </row>
    <row r="603" spans="1:11" ht="15.75" x14ac:dyDescent="0.25">
      <c r="A603" s="60"/>
      <c r="B603" s="58" t="s">
        <v>90</v>
      </c>
      <c r="C603" s="54" t="str">
        <f>+TEXT(J$597,"0.0000")&amp;" * "&amp;TEXT(C602,"0.000")&amp;" / 100 = "&amp;TEXT(J$597*C602/100,"0.000000")&amp;" т/г"</f>
        <v>1.3645 * 7.000 / 100 = 0.095512 т/г</v>
      </c>
      <c r="D603" s="43"/>
      <c r="E603" s="43"/>
      <c r="F603" s="43"/>
      <c r="G603" s="43"/>
      <c r="H603" s="43"/>
      <c r="I603" s="43"/>
      <c r="J603" s="44">
        <f>+C602</f>
        <v>7</v>
      </c>
      <c r="K603" s="45"/>
    </row>
    <row r="604" spans="1:11" ht="15.75" x14ac:dyDescent="0.25">
      <c r="A604" s="61" t="s">
        <v>91</v>
      </c>
      <c r="B604" s="62" t="s">
        <v>89</v>
      </c>
      <c r="C604" s="63">
        <v>10</v>
      </c>
      <c r="D604" s="43" t="s">
        <v>82</v>
      </c>
      <c r="E604" s="43"/>
      <c r="F604" s="43"/>
      <c r="G604" s="43"/>
      <c r="H604" s="43"/>
      <c r="I604" s="43"/>
      <c r="J604" s="44">
        <f>+C604</f>
        <v>10</v>
      </c>
      <c r="K604" s="45"/>
    </row>
    <row r="605" spans="1:11" ht="15.75" x14ac:dyDescent="0.25">
      <c r="A605" s="60"/>
      <c r="B605" s="58" t="s">
        <v>90</v>
      </c>
      <c r="C605" s="54" t="str">
        <f>+TEXT(J$597,"0.0000")&amp;" * "&amp;TEXT(C604,"0.000")&amp;" / 100 = "&amp;TEXT(J$597*C604/100,"0.000000")&amp;" т/г"</f>
        <v>1.3645 * 10.000 / 100 = 0.136446 т/г</v>
      </c>
      <c r="D605" s="43"/>
      <c r="E605" s="43"/>
      <c r="F605" s="43"/>
      <c r="G605" s="43"/>
      <c r="H605" s="43"/>
      <c r="I605" s="43"/>
      <c r="J605" s="44">
        <f>+C604</f>
        <v>10</v>
      </c>
      <c r="K605" s="45"/>
    </row>
    <row r="606" spans="1:11" ht="15.75" x14ac:dyDescent="0.25">
      <c r="A606" s="61" t="s">
        <v>92</v>
      </c>
      <c r="B606" s="62" t="s">
        <v>89</v>
      </c>
      <c r="C606" s="63">
        <v>15</v>
      </c>
      <c r="D606" s="43" t="s">
        <v>82</v>
      </c>
      <c r="E606" s="43"/>
      <c r="F606" s="43"/>
      <c r="G606" s="43"/>
      <c r="H606" s="43"/>
      <c r="I606" s="43"/>
      <c r="J606" s="44">
        <f>+C606</f>
        <v>15</v>
      </c>
      <c r="K606" s="45"/>
    </row>
    <row r="607" spans="1:11" ht="15.75" x14ac:dyDescent="0.25">
      <c r="A607" s="60"/>
      <c r="B607" s="58" t="s">
        <v>90</v>
      </c>
      <c r="C607" s="54" t="str">
        <f>+TEXT(J$597,"0.0000")&amp;" * "&amp;TEXT(C606,"0.000")&amp;" / 100 = "&amp;TEXT(J$597*C606/100,"0.000000")&amp;" т/г"</f>
        <v>1.3645 * 15.000 / 100 = 0.204669 т/г</v>
      </c>
      <c r="D607" s="43"/>
      <c r="E607" s="43"/>
      <c r="F607" s="43"/>
      <c r="G607" s="43"/>
      <c r="H607" s="43"/>
      <c r="I607" s="43"/>
      <c r="J607" s="44">
        <f>+C606</f>
        <v>15</v>
      </c>
      <c r="K607" s="45"/>
    </row>
    <row r="608" spans="1:11" ht="15.75" x14ac:dyDescent="0.25">
      <c r="A608" s="61" t="s">
        <v>93</v>
      </c>
      <c r="B608" s="62" t="s">
        <v>89</v>
      </c>
      <c r="C608" s="63">
        <v>10</v>
      </c>
      <c r="D608" s="43" t="s">
        <v>82</v>
      </c>
      <c r="E608" s="43"/>
      <c r="F608" s="43"/>
      <c r="G608" s="43"/>
      <c r="H608" s="43"/>
      <c r="I608" s="43"/>
      <c r="J608" s="44">
        <f>+C608</f>
        <v>10</v>
      </c>
      <c r="K608" s="45"/>
    </row>
    <row r="609" spans="1:11" ht="15.75" x14ac:dyDescent="0.25">
      <c r="A609" s="60"/>
      <c r="B609" s="58" t="s">
        <v>90</v>
      </c>
      <c r="C609" s="54" t="str">
        <f>+TEXT(J$597,"0.0000")&amp;" * "&amp;TEXT(C608,"0.000")&amp;" / 100 = "&amp;TEXT(J$597*C608/100,"0.000000")&amp;" т/г"</f>
        <v>1.3645 * 10.000 / 100 = 0.136446 т/г</v>
      </c>
      <c r="D609" s="43"/>
      <c r="E609" s="43"/>
      <c r="F609" s="43"/>
      <c r="G609" s="43"/>
      <c r="H609" s="43"/>
      <c r="I609" s="43"/>
      <c r="J609" s="44">
        <f>+C608</f>
        <v>10</v>
      </c>
      <c r="K609" s="45"/>
    </row>
    <row r="610" spans="1:11" ht="15.75" x14ac:dyDescent="0.25">
      <c r="A610" s="61" t="s">
        <v>94</v>
      </c>
      <c r="B610" s="62" t="s">
        <v>89</v>
      </c>
      <c r="C610" s="63">
        <v>8</v>
      </c>
      <c r="D610" s="43" t="s">
        <v>82</v>
      </c>
      <c r="E610" s="43"/>
      <c r="F610" s="43"/>
      <c r="G610" s="43"/>
      <c r="H610" s="43"/>
      <c r="I610" s="43"/>
      <c r="J610" s="44">
        <f>+C610</f>
        <v>8</v>
      </c>
      <c r="K610" s="45"/>
    </row>
    <row r="611" spans="1:11" ht="15.75" x14ac:dyDescent="0.25">
      <c r="A611" s="60"/>
      <c r="B611" s="58" t="s">
        <v>90</v>
      </c>
      <c r="C611" s="54" t="str">
        <f>+TEXT(J$597,"0.0000")&amp;" * "&amp;TEXT(C610,"0.000")&amp;" / 100 = "&amp;TEXT(J$597*C610/100,"0.000000")&amp;" т/г"</f>
        <v>1.3645 * 8.000 / 100 = 0.109157 т/г</v>
      </c>
      <c r="D611" s="43"/>
      <c r="E611" s="43"/>
      <c r="F611" s="43"/>
      <c r="G611" s="43"/>
      <c r="H611" s="43"/>
      <c r="I611" s="43"/>
      <c r="J611" s="44">
        <f>+C610</f>
        <v>8</v>
      </c>
      <c r="K611" s="45"/>
    </row>
    <row r="612" spans="1:11" ht="15.75" x14ac:dyDescent="0.25">
      <c r="A612" s="61" t="s">
        <v>95</v>
      </c>
      <c r="B612" s="62" t="s">
        <v>89</v>
      </c>
      <c r="C612" s="63">
        <v>50</v>
      </c>
      <c r="D612" s="43" t="s">
        <v>82</v>
      </c>
      <c r="E612" s="43"/>
      <c r="F612" s="43"/>
      <c r="G612" s="43"/>
      <c r="H612" s="43"/>
      <c r="I612" s="43"/>
      <c r="J612" s="44">
        <f>+C612</f>
        <v>50</v>
      </c>
      <c r="K612" s="45"/>
    </row>
    <row r="613" spans="1:11" ht="15" customHeight="1" x14ac:dyDescent="0.25">
      <c r="A613" s="60"/>
      <c r="B613" s="58" t="s">
        <v>90</v>
      </c>
      <c r="C613" s="54" t="str">
        <f>+TEXT(J$597,"0.0000")&amp;" * "&amp;TEXT(C612,"0.000")&amp;" / 100 = "&amp;TEXT(J$597*C612/100,"0.000000")&amp;" т/г"</f>
        <v>1.3645 * 50.000 / 100 = 0.682229 т/г</v>
      </c>
      <c r="D613" s="43"/>
      <c r="E613" s="43"/>
      <c r="F613" s="43"/>
      <c r="G613" s="43"/>
      <c r="H613" s="43"/>
      <c r="I613" s="43"/>
      <c r="J613" s="44">
        <f>+C612</f>
        <v>50</v>
      </c>
      <c r="K613" s="45"/>
    </row>
    <row r="614" spans="1:11" ht="15.75" hidden="1" x14ac:dyDescent="0.25">
      <c r="A614" s="61" t="s">
        <v>96</v>
      </c>
      <c r="B614" s="62" t="s">
        <v>89</v>
      </c>
      <c r="C614" s="63"/>
      <c r="D614" s="43" t="s">
        <v>82</v>
      </c>
      <c r="E614" s="43"/>
      <c r="F614" s="43"/>
      <c r="G614" s="43"/>
      <c r="H614" s="43"/>
      <c r="I614" s="43"/>
      <c r="J614" s="44">
        <f>+C614</f>
        <v>0</v>
      </c>
      <c r="K614" s="45"/>
    </row>
    <row r="615" spans="1:11" ht="15.75" hidden="1" x14ac:dyDescent="0.25">
      <c r="A615" s="60"/>
      <c r="B615" s="58" t="s">
        <v>90</v>
      </c>
      <c r="C615" s="54" t="str">
        <f>+TEXT(J$597,"0.0000")&amp;" * "&amp;TEXT(C614,"0.000")&amp;" / 100 = "&amp;TEXT(J$597*C614/100,"0.0000")&amp;" т/г"</f>
        <v>1.3645 * 0.000 / 100 = 0.0000 т/г</v>
      </c>
      <c r="D615" s="43"/>
      <c r="E615" s="43"/>
      <c r="F615" s="43"/>
      <c r="G615" s="43"/>
      <c r="H615" s="43"/>
      <c r="I615" s="43"/>
      <c r="J615" s="44">
        <f>+C614</f>
        <v>0</v>
      </c>
      <c r="K615" s="45"/>
    </row>
    <row r="616" spans="1:11" ht="15.75" hidden="1" x14ac:dyDescent="0.25">
      <c r="A616" s="61" t="s">
        <v>97</v>
      </c>
      <c r="B616" s="62" t="s">
        <v>89</v>
      </c>
      <c r="C616" s="63">
        <v>0</v>
      </c>
      <c r="D616" s="43" t="s">
        <v>82</v>
      </c>
      <c r="E616" s="43"/>
      <c r="F616" s="43"/>
      <c r="G616" s="43"/>
      <c r="H616" s="43"/>
      <c r="I616" s="43"/>
      <c r="J616" s="44">
        <f>+C616</f>
        <v>0</v>
      </c>
      <c r="K616" s="45"/>
    </row>
    <row r="617" spans="1:11" ht="15.75" hidden="1" x14ac:dyDescent="0.25">
      <c r="A617" s="60"/>
      <c r="B617" s="58" t="s">
        <v>90</v>
      </c>
      <c r="C617" s="54" t="str">
        <f>+TEXT(J$597,"0.0000")&amp;" * "&amp;TEXT(C616,"0.000")&amp;" / 100 = "&amp;TEXT(J$597*C616/100,"0.0000")&amp;" т/г"</f>
        <v>1.3645 * 0.000 / 100 = 0.0000 т/г</v>
      </c>
      <c r="D617" s="43"/>
      <c r="E617" s="43"/>
      <c r="F617" s="43"/>
      <c r="G617" s="43"/>
      <c r="H617" s="43"/>
      <c r="I617" s="43"/>
      <c r="J617" s="44">
        <f>+C616</f>
        <v>0</v>
      </c>
      <c r="K617" s="45"/>
    </row>
    <row r="618" spans="1:11" ht="15.75" hidden="1" x14ac:dyDescent="0.25">
      <c r="A618" s="61" t="s">
        <v>98</v>
      </c>
      <c r="B618" s="62" t="s">
        <v>89</v>
      </c>
      <c r="C618" s="63">
        <v>0</v>
      </c>
      <c r="D618" s="43" t="s">
        <v>82</v>
      </c>
      <c r="E618" s="43"/>
      <c r="F618" s="43"/>
      <c r="G618" s="43"/>
      <c r="H618" s="43"/>
      <c r="I618" s="43"/>
      <c r="J618" s="44">
        <f>+C618</f>
        <v>0</v>
      </c>
      <c r="K618" s="45"/>
    </row>
    <row r="619" spans="1:11" ht="15.75" hidden="1" x14ac:dyDescent="0.25">
      <c r="A619" s="60"/>
      <c r="B619" s="58" t="s">
        <v>90</v>
      </c>
      <c r="C619" s="54" t="str">
        <f>+TEXT(J$597,"0.0000")&amp;" * "&amp;TEXT(C618,"0.000")&amp;" / 100 = "&amp;TEXT(J$597*C618/100,"0.0000")&amp;" т/г"</f>
        <v>1.3645 * 0.000 / 100 = 0.0000 т/г</v>
      </c>
      <c r="D619" s="43"/>
      <c r="E619" s="43"/>
      <c r="F619" s="43"/>
      <c r="G619" s="43"/>
      <c r="H619" s="43"/>
      <c r="I619" s="43"/>
      <c r="J619" s="44">
        <f>+C618</f>
        <v>0</v>
      </c>
      <c r="K619" s="45"/>
    </row>
    <row r="620" spans="1:11" ht="15.75" hidden="1" x14ac:dyDescent="0.25">
      <c r="A620" s="61" t="s">
        <v>99</v>
      </c>
      <c r="B620" s="62" t="s">
        <v>89</v>
      </c>
      <c r="C620" s="63">
        <v>0</v>
      </c>
      <c r="D620" s="43" t="s">
        <v>82</v>
      </c>
      <c r="E620" s="43"/>
      <c r="F620" s="43"/>
      <c r="G620" s="43"/>
      <c r="H620" s="43"/>
      <c r="I620" s="43"/>
      <c r="J620" s="44">
        <f>+C620</f>
        <v>0</v>
      </c>
      <c r="K620" s="45"/>
    </row>
    <row r="621" spans="1:11" ht="15.75" hidden="1" x14ac:dyDescent="0.25">
      <c r="A621" s="43"/>
      <c r="B621" s="58" t="s">
        <v>90</v>
      </c>
      <c r="C621" s="54" t="str">
        <f>+TEXT(J$597,"0.0000")&amp;" * "&amp;TEXT(C620,"0.000")&amp;" / 100 = "&amp;TEXT(J$597*C620/100,"0.0000")&amp;" т/г"</f>
        <v>1.3645 * 0.000 / 100 = 0.0000 т/г</v>
      </c>
      <c r="D621" s="43"/>
      <c r="E621" s="43"/>
      <c r="F621" s="43"/>
      <c r="G621" s="43"/>
      <c r="H621" s="43"/>
      <c r="I621" s="43"/>
      <c r="J621" s="44">
        <f>+C620</f>
        <v>0</v>
      </c>
      <c r="K621" s="45"/>
    </row>
    <row r="622" spans="1:11" ht="15.75" x14ac:dyDescent="0.25">
      <c r="A622" s="43"/>
      <c r="B622" s="43"/>
      <c r="C622" s="65"/>
      <c r="D622" s="43"/>
      <c r="E622" s="43"/>
      <c r="F622" s="43"/>
      <c r="G622" s="43"/>
      <c r="H622" s="43"/>
      <c r="I622" s="43"/>
      <c r="J622" s="44">
        <f>+J601</f>
        <v>1.3644575999999999</v>
      </c>
      <c r="K622" s="45"/>
    </row>
    <row r="623" spans="1:11" ht="15.75" x14ac:dyDescent="0.25">
      <c r="A623" s="43" t="s">
        <v>100</v>
      </c>
      <c r="B623" s="43"/>
      <c r="C623" s="43"/>
      <c r="D623" s="43"/>
      <c r="E623" s="43"/>
      <c r="F623" s="43"/>
      <c r="G623" s="43"/>
      <c r="H623" s="43"/>
      <c r="I623" s="43"/>
      <c r="J623" s="44">
        <f>+J622</f>
        <v>1.3644575999999999</v>
      </c>
      <c r="K623" s="45"/>
    </row>
    <row r="624" spans="1:11" ht="15.75" x14ac:dyDescent="0.25">
      <c r="A624" s="58" t="s">
        <v>101</v>
      </c>
      <c r="B624" s="54">
        <f>+B586</f>
        <v>2</v>
      </c>
      <c r="C624" s="43" t="s">
        <v>102</v>
      </c>
      <c r="D624" s="43"/>
      <c r="E624" s="43"/>
      <c r="F624" s="43"/>
      <c r="G624" s="45"/>
      <c r="H624" s="45"/>
      <c r="I624" s="45"/>
      <c r="J624" s="44">
        <f>+J623</f>
        <v>1.3644575999999999</v>
      </c>
      <c r="K624" s="45"/>
    </row>
    <row r="625" spans="1:11" ht="15.75" x14ac:dyDescent="0.25">
      <c r="A625" s="58" t="s">
        <v>103</v>
      </c>
      <c r="B625" s="54">
        <f>+B585</f>
        <v>365</v>
      </c>
      <c r="C625" s="43" t="s">
        <v>104</v>
      </c>
      <c r="D625" s="43"/>
      <c r="E625" s="43"/>
      <c r="F625" s="43"/>
      <c r="G625" s="43"/>
      <c r="H625" s="43"/>
      <c r="I625" s="43"/>
      <c r="J625" s="44">
        <f>+J624</f>
        <v>1.3644575999999999</v>
      </c>
      <c r="K625" s="45"/>
    </row>
    <row r="626" spans="1:11" ht="15.75" x14ac:dyDescent="0.25">
      <c r="A626" s="60" t="s">
        <v>64</v>
      </c>
      <c r="B626" s="54"/>
      <c r="C626" s="43"/>
      <c r="D626" s="43"/>
      <c r="E626" s="43"/>
      <c r="F626" s="43"/>
      <c r="G626" s="50">
        <f>+G578</f>
        <v>1</v>
      </c>
      <c r="H626" s="50" t="s">
        <v>65</v>
      </c>
      <c r="I626" s="50"/>
      <c r="J626" s="44">
        <f>+J625</f>
        <v>1.3644575999999999</v>
      </c>
      <c r="K626" s="45"/>
    </row>
    <row r="627" spans="1:11" ht="15.75" x14ac:dyDescent="0.25">
      <c r="A627" s="60"/>
      <c r="B627" s="54"/>
      <c r="C627" s="43"/>
      <c r="D627" s="43"/>
      <c r="E627" s="43"/>
      <c r="F627" s="43"/>
      <c r="G627" s="43"/>
      <c r="H627" s="43"/>
      <c r="I627" s="43"/>
      <c r="J627" s="44">
        <f>+J626</f>
        <v>1.3644575999999999</v>
      </c>
      <c r="K627" s="45"/>
    </row>
    <row r="628" spans="1:11" ht="15.75" x14ac:dyDescent="0.25">
      <c r="A628" s="60" t="str">
        <f t="shared" ref="A628:A637" si="44">+A646</f>
        <v>Ацетон</v>
      </c>
      <c r="B628" s="58" t="s">
        <v>105</v>
      </c>
      <c r="C628" s="54" t="str">
        <f t="shared" ref="C628:C637" si="45">+TEXT(E646,"0.000000")&amp;" * 1000000 / (3600 * "&amp;TEXT(B$624,"0.0")&amp;" * "&amp;TEXT(B$625,"0.0")&amp;" ) * "&amp;TEXT(G$626,"0")&amp;"  = "&amp;TEXT(G$626*E646*1000000/3600/B$624/B$625,"0.0000000")&amp;" г/с "</f>
        <v xml:space="preserve">0.095512 * 1000000 / (3600 * 2.0 * 365.0 ) * 1  = 0.0363440 г/с </v>
      </c>
      <c r="D628" s="43"/>
      <c r="E628" s="43"/>
      <c r="F628" s="43"/>
      <c r="G628" s="43"/>
      <c r="H628" s="43"/>
      <c r="I628" s="43"/>
      <c r="J628" s="44">
        <f>+C646+E646</f>
        <v>0.131856</v>
      </c>
      <c r="K628" s="45"/>
    </row>
    <row r="629" spans="1:11" ht="15.75" x14ac:dyDescent="0.25">
      <c r="A629" s="60" t="str">
        <f t="shared" si="44"/>
        <v>Бутилацетат</v>
      </c>
      <c r="B629" s="58" t="s">
        <v>105</v>
      </c>
      <c r="C629" s="54" t="str">
        <f t="shared" si="45"/>
        <v xml:space="preserve">0.136446 * 1000000 / (3600 * 2.0 * 365.0 ) * 1  = 0.0519201 г/с </v>
      </c>
      <c r="D629" s="43"/>
      <c r="E629" s="43"/>
      <c r="F629" s="43"/>
      <c r="G629" s="43"/>
      <c r="H629" s="43"/>
      <c r="I629" s="43"/>
      <c r="J629" s="44">
        <f t="shared" ref="J629:J637" si="46">+C647+E647</f>
        <v>0.18836610000000001</v>
      </c>
      <c r="K629" s="45"/>
    </row>
    <row r="630" spans="1:11" ht="15.75" x14ac:dyDescent="0.25">
      <c r="A630" s="60" t="str">
        <f t="shared" si="44"/>
        <v>Спирт n-бутиловый</v>
      </c>
      <c r="B630" s="58" t="s">
        <v>105</v>
      </c>
      <c r="C630" s="54" t="str">
        <f t="shared" si="45"/>
        <v xml:space="preserve">0.204669 * 1000000 / (3600 * 2.0 * 365.0 ) * 1  = 0.0778801 г/с </v>
      </c>
      <c r="D630" s="43"/>
      <c r="E630" s="43"/>
      <c r="F630" s="43"/>
      <c r="G630" s="43"/>
      <c r="H630" s="43"/>
      <c r="I630" s="43"/>
      <c r="J630" s="44">
        <f t="shared" si="46"/>
        <v>0.2825491</v>
      </c>
      <c r="K630" s="45"/>
    </row>
    <row r="631" spans="1:11" ht="15.75" x14ac:dyDescent="0.25">
      <c r="A631" s="60" t="str">
        <f t="shared" si="44"/>
        <v>Спирт этиловый</v>
      </c>
      <c r="B631" s="58" t="s">
        <v>105</v>
      </c>
      <c r="C631" s="54" t="str">
        <f t="shared" si="45"/>
        <v xml:space="preserve">0.136446 * 1000000 / (3600 * 2.0 * 365.0 ) * 1  = 0.0519201 г/с </v>
      </c>
      <c r="D631" s="43"/>
      <c r="E631" s="43"/>
      <c r="F631" s="43"/>
      <c r="G631" s="43"/>
      <c r="H631" s="43"/>
      <c r="I631" s="43"/>
      <c r="J631" s="44">
        <f t="shared" si="46"/>
        <v>0.18836610000000001</v>
      </c>
      <c r="K631" s="45"/>
    </row>
    <row r="632" spans="1:11" ht="15.75" x14ac:dyDescent="0.25">
      <c r="A632" s="60" t="str">
        <f t="shared" si="44"/>
        <v>Этилцеллозольв</v>
      </c>
      <c r="B632" s="58" t="s">
        <v>105</v>
      </c>
      <c r="C632" s="54" t="str">
        <f t="shared" si="45"/>
        <v xml:space="preserve">0.109157 * 1000000 / (3600 * 2.0 * 365.0 ) * 1  = 0.0415361 г/с </v>
      </c>
      <c r="D632" s="43"/>
      <c r="E632" s="43"/>
      <c r="F632" s="43"/>
      <c r="G632" s="43"/>
      <c r="H632" s="43"/>
      <c r="I632" s="43"/>
      <c r="J632" s="44">
        <f t="shared" si="46"/>
        <v>0.1506931</v>
      </c>
      <c r="K632" s="45"/>
    </row>
    <row r="633" spans="1:11" ht="13.5" customHeight="1" x14ac:dyDescent="0.25">
      <c r="A633" s="60" t="str">
        <f t="shared" si="44"/>
        <v>Толуол</v>
      </c>
      <c r="B633" s="58" t="s">
        <v>105</v>
      </c>
      <c r="C633" s="54" t="str">
        <f t="shared" si="45"/>
        <v xml:space="preserve">0.682229 * 1000000 / (3600 * 2.0 * 365.0 ) * 1  = 0.2596001 г/с </v>
      </c>
      <c r="D633" s="43"/>
      <c r="E633" s="43"/>
      <c r="F633" s="43"/>
      <c r="G633" s="43"/>
      <c r="H633" s="43"/>
      <c r="I633" s="43"/>
      <c r="J633" s="44">
        <f t="shared" si="46"/>
        <v>0.94182909999999997</v>
      </c>
      <c r="K633" s="45"/>
    </row>
    <row r="634" spans="1:11" ht="15.75" hidden="1" x14ac:dyDescent="0.25">
      <c r="A634" s="60" t="str">
        <f t="shared" si="44"/>
        <v>Ксилол</v>
      </c>
      <c r="B634" s="58" t="s">
        <v>105</v>
      </c>
      <c r="C634" s="54" t="str">
        <f t="shared" si="45"/>
        <v xml:space="preserve">0.000000 * 1000000 / (3600 * 2.0 * 365.0 ) * 1  = 0.0000000 г/с </v>
      </c>
      <c r="D634" s="43"/>
      <c r="E634" s="43"/>
      <c r="F634" s="43"/>
      <c r="G634" s="43"/>
      <c r="H634" s="43"/>
      <c r="I634" s="43"/>
      <c r="J634" s="44">
        <f t="shared" si="46"/>
        <v>0</v>
      </c>
      <c r="K634" s="45"/>
    </row>
    <row r="635" spans="1:11" ht="15.75" hidden="1" x14ac:dyDescent="0.25">
      <c r="A635" s="60" t="str">
        <f t="shared" si="44"/>
        <v>Уайт-спирит</v>
      </c>
      <c r="B635" s="58" t="s">
        <v>105</v>
      </c>
      <c r="C635" s="54" t="str">
        <f t="shared" si="45"/>
        <v xml:space="preserve">0.000000 * 1000000 / (3600 * 2.0 * 365.0 ) * 1  = 0.0000000 г/с </v>
      </c>
      <c r="D635" s="43"/>
      <c r="E635" s="43"/>
      <c r="F635" s="43"/>
      <c r="G635" s="43"/>
      <c r="H635" s="43"/>
      <c r="I635" s="43"/>
      <c r="J635" s="44">
        <f t="shared" si="46"/>
        <v>0</v>
      </c>
      <c r="K635" s="45"/>
    </row>
    <row r="636" spans="1:11" ht="15.75" hidden="1" x14ac:dyDescent="0.25">
      <c r="A636" s="60" t="str">
        <f t="shared" si="44"/>
        <v>Этилацетат</v>
      </c>
      <c r="B636" s="58" t="s">
        <v>105</v>
      </c>
      <c r="C636" s="54" t="str">
        <f t="shared" si="45"/>
        <v xml:space="preserve">0.000000 * 1000000 / (3600 * 2.0 * 365.0 ) * 1  = 0.0000000 г/с </v>
      </c>
      <c r="D636" s="43"/>
      <c r="E636" s="43"/>
      <c r="F636" s="43"/>
      <c r="G636" s="43"/>
      <c r="H636" s="43"/>
      <c r="I636" s="43"/>
      <c r="J636" s="44">
        <f t="shared" si="46"/>
        <v>0</v>
      </c>
      <c r="K636" s="45"/>
    </row>
    <row r="637" spans="1:11" ht="15.75" hidden="1" x14ac:dyDescent="0.25">
      <c r="A637" s="60" t="str">
        <f t="shared" si="44"/>
        <v>Сольвент</v>
      </c>
      <c r="B637" s="58" t="s">
        <v>105</v>
      </c>
      <c r="C637" s="54" t="str">
        <f t="shared" si="45"/>
        <v xml:space="preserve">0.000000 * 1000000 / (3600 * 2.0 * 365.0 ) * 1  = 0.0000000 г/с </v>
      </c>
      <c r="D637" s="43"/>
      <c r="E637" s="43"/>
      <c r="F637" s="43"/>
      <c r="G637" s="43"/>
      <c r="H637" s="43"/>
      <c r="I637" s="43"/>
      <c r="J637" s="44">
        <f t="shared" si="46"/>
        <v>0</v>
      </c>
      <c r="K637" s="45"/>
    </row>
    <row r="638" spans="1:11" ht="12.75" customHeight="1" x14ac:dyDescent="0.25">
      <c r="A638" s="58"/>
      <c r="B638" s="54"/>
      <c r="C638" s="43"/>
      <c r="D638" s="43"/>
      <c r="E638" s="43"/>
      <c r="F638" s="43"/>
      <c r="G638" s="43"/>
      <c r="H638" s="43"/>
      <c r="I638" s="43"/>
      <c r="J638" s="44">
        <f>+J589</f>
        <v>30</v>
      </c>
      <c r="K638" s="45"/>
    </row>
    <row r="639" spans="1:11" ht="15.75" hidden="1" x14ac:dyDescent="0.25">
      <c r="A639" s="43" t="s">
        <v>106</v>
      </c>
      <c r="B639" s="54"/>
      <c r="C639" s="43"/>
      <c r="D639" s="43"/>
      <c r="E639" s="43"/>
      <c r="F639" s="43"/>
      <c r="G639" s="43"/>
      <c r="H639" s="43"/>
      <c r="I639" s="43"/>
      <c r="J639" s="44">
        <f>+J638</f>
        <v>30</v>
      </c>
      <c r="K639" s="45"/>
    </row>
    <row r="640" spans="1:11" ht="15.75" hidden="1" x14ac:dyDescent="0.25">
      <c r="A640" s="58" t="s">
        <v>101</v>
      </c>
      <c r="B640" s="54">
        <v>0</v>
      </c>
      <c r="C640" s="43" t="s">
        <v>102</v>
      </c>
      <c r="D640" s="43"/>
      <c r="E640" s="43"/>
      <c r="F640" s="43"/>
      <c r="G640" s="43"/>
      <c r="H640" s="43"/>
      <c r="I640" s="43"/>
      <c r="J640" s="44">
        <f>+J639</f>
        <v>30</v>
      </c>
      <c r="K640" s="45"/>
    </row>
    <row r="641" spans="1:11" ht="15.75" hidden="1" x14ac:dyDescent="0.25">
      <c r="A641" s="58" t="s">
        <v>103</v>
      </c>
      <c r="B641" s="54">
        <f>+B581</f>
        <v>365</v>
      </c>
      <c r="C641" s="43" t="s">
        <v>104</v>
      </c>
      <c r="D641" s="43"/>
      <c r="E641" s="43"/>
      <c r="F641" s="43"/>
      <c r="G641" s="43"/>
      <c r="H641" s="43"/>
      <c r="I641" s="43"/>
      <c r="J641" s="44">
        <f>+J640</f>
        <v>30</v>
      </c>
      <c r="K641" s="45"/>
    </row>
    <row r="642" spans="1:11" ht="20.25" hidden="1" x14ac:dyDescent="0.35">
      <c r="A642" s="60" t="str">
        <f>+A656</f>
        <v>Аэрозоль краски</v>
      </c>
      <c r="B642" s="58" t="s">
        <v>107</v>
      </c>
      <c r="C642" s="54" t="e">
        <f>+TEXT(K590,"0.000")&amp;" * 1000000 / (3600 * "&amp;TEXT(B$640,"0.0")&amp;" * "&amp;TEXT(B$641,"0.0")&amp;") * "&amp;TEXT(G$626,"0")&amp;" = "&amp;TEXT(G626*K590*1000000/3600/B$640/B$641,"0.0000000")&amp;" г/с "</f>
        <v>#DIV/0!</v>
      </c>
      <c r="D642" s="43"/>
      <c r="E642" s="43"/>
      <c r="F642" s="43"/>
      <c r="G642" s="43"/>
      <c r="H642" s="43"/>
      <c r="I642" s="43"/>
      <c r="J642" s="44">
        <f>+J641</f>
        <v>30</v>
      </c>
      <c r="K642" s="45"/>
    </row>
    <row r="643" spans="1:11" ht="15.75" x14ac:dyDescent="0.25">
      <c r="A643" s="58"/>
      <c r="B643" s="54"/>
      <c r="C643" s="54"/>
      <c r="D643" s="43"/>
      <c r="E643" s="43"/>
      <c r="F643" s="43"/>
      <c r="G643" s="43"/>
      <c r="H643" s="43"/>
      <c r="I643" s="43"/>
      <c r="J643" s="44" t="e">
        <f>+J644</f>
        <v>#DIV/0!</v>
      </c>
      <c r="K643" s="45"/>
    </row>
    <row r="644" spans="1:11" ht="15.75" x14ac:dyDescent="0.25">
      <c r="A644" s="43" t="s">
        <v>108</v>
      </c>
      <c r="B644" s="43"/>
      <c r="C644" s="43"/>
      <c r="D644" s="43"/>
      <c r="E644" s="43"/>
      <c r="F644" s="43"/>
      <c r="G644" s="43"/>
      <c r="H644" s="43"/>
      <c r="I644" s="43"/>
      <c r="J644" s="44" t="e">
        <f>+SUM(J646:J656)</f>
        <v>#DIV/0!</v>
      </c>
      <c r="K644" s="45"/>
    </row>
    <row r="645" spans="1:11" ht="15.75" x14ac:dyDescent="0.25">
      <c r="A645" s="68" t="s">
        <v>109</v>
      </c>
      <c r="B645" s="68" t="s">
        <v>110</v>
      </c>
      <c r="C645" s="108" t="s">
        <v>111</v>
      </c>
      <c r="D645" s="109"/>
      <c r="E645" s="108" t="s">
        <v>112</v>
      </c>
      <c r="F645" s="109"/>
      <c r="G645" s="43"/>
      <c r="H645" s="43"/>
      <c r="I645" s="43"/>
      <c r="J645" s="44" t="e">
        <f>+J644</f>
        <v>#DIV/0!</v>
      </c>
      <c r="K645" s="45"/>
    </row>
    <row r="646" spans="1:11" ht="15.75" x14ac:dyDescent="0.2">
      <c r="A646" s="69" t="s">
        <v>88</v>
      </c>
      <c r="B646" s="70">
        <v>1401</v>
      </c>
      <c r="C646" s="105">
        <f t="shared" ref="C646:C655" si="47">+ROUND(G$626*E646*10^6/(3600*B$624*B$625),7)</f>
        <v>3.6344000000000001E-2</v>
      </c>
      <c r="D646" s="101"/>
      <c r="E646" s="105">
        <f>ROUND(J$597*C602/100,6)</f>
        <v>9.5512E-2</v>
      </c>
      <c r="F646" s="101"/>
      <c r="G646" s="27"/>
      <c r="H646" s="27"/>
      <c r="I646" s="27"/>
      <c r="J646" s="37">
        <f t="shared" ref="J646:J656" si="48">+C646+E646</f>
        <v>0.131856</v>
      </c>
      <c r="K646" s="29"/>
    </row>
    <row r="647" spans="1:11" ht="15.75" x14ac:dyDescent="0.2">
      <c r="A647" s="69" t="s">
        <v>91</v>
      </c>
      <c r="B647" s="70">
        <v>1210</v>
      </c>
      <c r="C647" s="105">
        <f t="shared" si="47"/>
        <v>5.1920099999999997E-2</v>
      </c>
      <c r="D647" s="101"/>
      <c r="E647" s="105">
        <f>ROUND(J$597*C604/100,6)</f>
        <v>0.13644600000000001</v>
      </c>
      <c r="F647" s="101"/>
      <c r="G647" s="27"/>
      <c r="H647" s="27"/>
      <c r="I647" s="27"/>
      <c r="J647" s="37">
        <f t="shared" si="48"/>
        <v>0.18836610000000001</v>
      </c>
      <c r="K647" s="29"/>
    </row>
    <row r="648" spans="1:11" ht="15.75" x14ac:dyDescent="0.2">
      <c r="A648" s="69" t="s">
        <v>92</v>
      </c>
      <c r="B648" s="70">
        <v>1042</v>
      </c>
      <c r="C648" s="105">
        <f t="shared" si="47"/>
        <v>7.7880099999999994E-2</v>
      </c>
      <c r="D648" s="101"/>
      <c r="E648" s="105">
        <f>ROUND(J$597*C606/100,6)</f>
        <v>0.20466899999999999</v>
      </c>
      <c r="F648" s="101"/>
      <c r="G648" s="27"/>
      <c r="H648" s="27"/>
      <c r="I648" s="27"/>
      <c r="J648" s="37">
        <f t="shared" si="48"/>
        <v>0.2825491</v>
      </c>
      <c r="K648" s="29"/>
    </row>
    <row r="649" spans="1:11" ht="15.75" x14ac:dyDescent="0.2">
      <c r="A649" s="69" t="s">
        <v>93</v>
      </c>
      <c r="B649" s="70">
        <v>1061</v>
      </c>
      <c r="C649" s="105">
        <f t="shared" si="47"/>
        <v>5.1920099999999997E-2</v>
      </c>
      <c r="D649" s="101"/>
      <c r="E649" s="105">
        <f>ROUND(J$597*C608/100,6)</f>
        <v>0.13644600000000001</v>
      </c>
      <c r="F649" s="101"/>
      <c r="G649" s="27"/>
      <c r="H649" s="27"/>
      <c r="I649" s="27"/>
      <c r="J649" s="37">
        <f t="shared" si="48"/>
        <v>0.18836610000000001</v>
      </c>
      <c r="K649" s="29"/>
    </row>
    <row r="650" spans="1:11" ht="15.75" x14ac:dyDescent="0.2">
      <c r="A650" s="69" t="s">
        <v>94</v>
      </c>
      <c r="B650" s="70">
        <v>1119</v>
      </c>
      <c r="C650" s="105">
        <f t="shared" si="47"/>
        <v>4.1536099999999999E-2</v>
      </c>
      <c r="D650" s="101"/>
      <c r="E650" s="105">
        <f>ROUND(J$597*C610/100,6)</f>
        <v>0.109157</v>
      </c>
      <c r="F650" s="101"/>
      <c r="G650" s="27"/>
      <c r="H650" s="27"/>
      <c r="I650" s="27"/>
      <c r="J650" s="37">
        <f t="shared" si="48"/>
        <v>0.1506931</v>
      </c>
      <c r="K650" s="29"/>
    </row>
    <row r="651" spans="1:11" ht="13.5" customHeight="1" x14ac:dyDescent="0.2">
      <c r="A651" s="69" t="s">
        <v>95</v>
      </c>
      <c r="B651" s="70">
        <v>621</v>
      </c>
      <c r="C651" s="105">
        <f t="shared" si="47"/>
        <v>0.2596001</v>
      </c>
      <c r="D651" s="101"/>
      <c r="E651" s="105">
        <f>ROUND(J$597*C612/100,6)</f>
        <v>0.68222899999999997</v>
      </c>
      <c r="F651" s="101"/>
      <c r="G651" s="27"/>
      <c r="H651" s="27"/>
      <c r="I651" s="27"/>
      <c r="J651" s="37">
        <f t="shared" si="48"/>
        <v>0.94182909999999997</v>
      </c>
      <c r="K651" s="29"/>
    </row>
    <row r="652" spans="1:11" ht="15.75" hidden="1" x14ac:dyDescent="0.2">
      <c r="A652" s="69" t="s">
        <v>96</v>
      </c>
      <c r="B652" s="70">
        <v>616</v>
      </c>
      <c r="C652" s="100">
        <f t="shared" si="47"/>
        <v>0</v>
      </c>
      <c r="D652" s="104"/>
      <c r="E652" s="100">
        <f>ROUND(J$597*C614/100,6)</f>
        <v>0</v>
      </c>
      <c r="F652" s="104"/>
      <c r="G652" s="27"/>
      <c r="H652" s="27"/>
      <c r="I652" s="27"/>
      <c r="J652" s="37">
        <f t="shared" si="48"/>
        <v>0</v>
      </c>
      <c r="K652" s="29"/>
    </row>
    <row r="653" spans="1:11" ht="15.75" hidden="1" x14ac:dyDescent="0.2">
      <c r="A653" s="69" t="s">
        <v>97</v>
      </c>
      <c r="B653" s="70">
        <v>2752</v>
      </c>
      <c r="C653" s="105">
        <f t="shared" si="47"/>
        <v>0</v>
      </c>
      <c r="D653" s="101"/>
      <c r="E653" s="105">
        <f>ROUND(J$597*C616/100,6)</f>
        <v>0</v>
      </c>
      <c r="F653" s="101"/>
      <c r="G653" s="27"/>
      <c r="H653" s="27"/>
      <c r="I653" s="27"/>
      <c r="J653" s="37">
        <f t="shared" si="48"/>
        <v>0</v>
      </c>
      <c r="K653" s="29"/>
    </row>
    <row r="654" spans="1:11" ht="15.75" hidden="1" x14ac:dyDescent="0.2">
      <c r="A654" s="69" t="s">
        <v>98</v>
      </c>
      <c r="B654" s="70">
        <v>1240</v>
      </c>
      <c r="C654" s="105">
        <f t="shared" si="47"/>
        <v>0</v>
      </c>
      <c r="D654" s="101"/>
      <c r="E654" s="105">
        <f>ROUND(J$597*C618/100,6)</f>
        <v>0</v>
      </c>
      <c r="F654" s="101"/>
      <c r="G654" s="27"/>
      <c r="H654" s="27"/>
      <c r="I654" s="27"/>
      <c r="J654" s="37">
        <f t="shared" si="48"/>
        <v>0</v>
      </c>
      <c r="K654" s="29"/>
    </row>
    <row r="655" spans="1:11" ht="15.75" hidden="1" x14ac:dyDescent="0.2">
      <c r="A655" s="69" t="s">
        <v>99</v>
      </c>
      <c r="B655" s="70">
        <v>2750</v>
      </c>
      <c r="C655" s="105">
        <f t="shared" si="47"/>
        <v>0</v>
      </c>
      <c r="D655" s="101"/>
      <c r="E655" s="105">
        <f>ROUND(J$597*C620/100,6)</f>
        <v>0</v>
      </c>
      <c r="F655" s="101"/>
      <c r="G655" s="27"/>
      <c r="H655" s="27"/>
      <c r="I655" s="27"/>
      <c r="J655" s="37">
        <f t="shared" si="48"/>
        <v>0</v>
      </c>
      <c r="K655" s="29"/>
    </row>
    <row r="656" spans="1:11" ht="15.75" hidden="1" x14ac:dyDescent="0.2">
      <c r="A656" s="69" t="s">
        <v>78</v>
      </c>
      <c r="B656" s="70">
        <v>2902</v>
      </c>
      <c r="C656" s="105" t="e">
        <f>+ROUND(G$626*E656*10^6/(3600*B640*B641),7)</f>
        <v>#DIV/0!</v>
      </c>
      <c r="D656" s="101"/>
      <c r="E656" s="105">
        <f>+K590</f>
        <v>0.25488</v>
      </c>
      <c r="F656" s="101"/>
      <c r="G656" s="27"/>
      <c r="H656" s="27"/>
      <c r="I656" s="27"/>
      <c r="J656" s="37" t="e">
        <f t="shared" si="48"/>
        <v>#DIV/0!</v>
      </c>
      <c r="K656" s="29"/>
    </row>
    <row r="657" spans="1:11" ht="14.25" customHeight="1" x14ac:dyDescent="0.25">
      <c r="A657" s="72"/>
      <c r="B657" s="73"/>
      <c r="C657" s="65"/>
      <c r="D657" s="74"/>
      <c r="E657" s="74"/>
      <c r="F657" s="43"/>
      <c r="G657" s="43"/>
      <c r="H657" s="43"/>
      <c r="I657" s="43"/>
      <c r="J657" s="44" t="e">
        <f>+J644</f>
        <v>#DIV/0!</v>
      </c>
      <c r="K657" s="45"/>
    </row>
    <row r="658" spans="1:11" ht="15.75" hidden="1" x14ac:dyDescent="0.25">
      <c r="A658" s="43" t="s">
        <v>57</v>
      </c>
      <c r="B658" s="76" t="s">
        <v>120</v>
      </c>
      <c r="C658" s="76"/>
      <c r="D658" s="76"/>
      <c r="E658" s="43"/>
      <c r="F658" s="43"/>
      <c r="G658" s="43"/>
      <c r="H658" s="43"/>
      <c r="I658" s="43"/>
      <c r="J658" s="44">
        <f>+C659</f>
        <v>0</v>
      </c>
      <c r="K658" s="45"/>
    </row>
    <row r="659" spans="1:11" ht="13.5" hidden="1" customHeight="1" x14ac:dyDescent="0.25">
      <c r="A659" s="43" t="s">
        <v>58</v>
      </c>
      <c r="B659" s="43"/>
      <c r="C659" s="76"/>
      <c r="D659" s="43" t="s">
        <v>59</v>
      </c>
      <c r="E659" s="43"/>
      <c r="F659" s="43"/>
      <c r="G659" s="43"/>
      <c r="H659" s="43"/>
      <c r="I659" s="43"/>
      <c r="J659" s="44">
        <f>+J658</f>
        <v>0</v>
      </c>
      <c r="K659" s="45"/>
    </row>
    <row r="660" spans="1:11" ht="15.75" hidden="1" x14ac:dyDescent="0.25">
      <c r="A660" s="43" t="s">
        <v>60</v>
      </c>
      <c r="B660" s="45"/>
      <c r="C660" s="43" t="s">
        <v>119</v>
      </c>
      <c r="D660" s="43"/>
      <c r="E660" s="43"/>
      <c r="F660" s="43"/>
      <c r="G660" s="45"/>
      <c r="H660" s="45"/>
      <c r="I660" s="43"/>
      <c r="J660" s="44">
        <f>+J659</f>
        <v>0</v>
      </c>
      <c r="K660" s="45"/>
    </row>
    <row r="661" spans="1:11" ht="15.75" hidden="1" x14ac:dyDescent="0.25">
      <c r="A661" s="43" t="s">
        <v>62</v>
      </c>
      <c r="B661" s="45"/>
      <c r="C661" s="43">
        <v>1</v>
      </c>
      <c r="D661" s="43" t="s">
        <v>63</v>
      </c>
      <c r="E661" s="43"/>
      <c r="F661" s="43"/>
      <c r="G661" s="43"/>
      <c r="H661" s="43"/>
      <c r="I661" s="43"/>
      <c r="J661" s="44">
        <f>+J660</f>
        <v>0</v>
      </c>
      <c r="K661" s="45"/>
    </row>
    <row r="662" spans="1:11" ht="15.75" hidden="1" x14ac:dyDescent="0.25">
      <c r="A662" s="43" t="s">
        <v>64</v>
      </c>
      <c r="B662" s="45"/>
      <c r="C662" s="45"/>
      <c r="D662" s="43"/>
      <c r="E662" s="43"/>
      <c r="F662" s="45"/>
      <c r="G662" s="43">
        <v>1</v>
      </c>
      <c r="H662" s="43" t="s">
        <v>65</v>
      </c>
      <c r="I662" s="43"/>
      <c r="J662" s="44">
        <f>+J658</f>
        <v>0</v>
      </c>
      <c r="K662" s="45"/>
    </row>
    <row r="663" spans="1:11" ht="15.75" hidden="1" x14ac:dyDescent="0.25">
      <c r="A663" s="43"/>
      <c r="B663" s="45"/>
      <c r="C663" s="45"/>
      <c r="D663" s="43"/>
      <c r="E663" s="43"/>
      <c r="F663" s="45"/>
      <c r="G663" s="43"/>
      <c r="H663" s="43"/>
      <c r="I663" s="43"/>
      <c r="J663" s="44">
        <f t="shared" ref="J663:J670" si="49">+J662</f>
        <v>0</v>
      </c>
      <c r="K663" s="45"/>
    </row>
    <row r="664" spans="1:11" ht="15.75" hidden="1" x14ac:dyDescent="0.25">
      <c r="A664" s="43" t="s">
        <v>66</v>
      </c>
      <c r="B664" s="43"/>
      <c r="C664" s="43"/>
      <c r="D664" s="43"/>
      <c r="E664" s="43"/>
      <c r="F664" s="43"/>
      <c r="G664" s="43"/>
      <c r="H664" s="43"/>
      <c r="I664" s="43"/>
      <c r="J664" s="44">
        <f t="shared" si="49"/>
        <v>0</v>
      </c>
      <c r="K664" s="45"/>
    </row>
    <row r="665" spans="1:11" ht="15.75" hidden="1" x14ac:dyDescent="0.25">
      <c r="A665" s="43" t="s">
        <v>67</v>
      </c>
      <c r="B665" s="76">
        <v>252</v>
      </c>
      <c r="C665" s="43" t="s">
        <v>68</v>
      </c>
      <c r="D665" s="43"/>
      <c r="E665" s="43"/>
      <c r="F665" s="43"/>
      <c r="G665" s="43"/>
      <c r="H665" s="43"/>
      <c r="I665" s="43"/>
      <c r="J665" s="44">
        <f t="shared" si="49"/>
        <v>0</v>
      </c>
      <c r="K665" s="45"/>
    </row>
    <row r="666" spans="1:11" ht="15.75" hidden="1" x14ac:dyDescent="0.25">
      <c r="A666" s="43" t="s">
        <v>69</v>
      </c>
      <c r="B666" s="76">
        <v>4</v>
      </c>
      <c r="C666" s="43" t="s">
        <v>70</v>
      </c>
      <c r="D666" s="43"/>
      <c r="E666" s="43"/>
      <c r="F666" s="43"/>
      <c r="G666" s="43"/>
      <c r="H666" s="43"/>
      <c r="I666" s="43"/>
      <c r="J666" s="44">
        <f t="shared" si="49"/>
        <v>0</v>
      </c>
      <c r="K666" s="45"/>
    </row>
    <row r="667" spans="1:11" ht="15.75" hidden="1" x14ac:dyDescent="0.25">
      <c r="A667" s="43" t="s">
        <v>67</v>
      </c>
      <c r="B667" s="43">
        <f>+B665*B666</f>
        <v>1008</v>
      </c>
      <c r="C667" s="43" t="s">
        <v>71</v>
      </c>
      <c r="D667" s="43"/>
      <c r="E667" s="43"/>
      <c r="F667" s="43"/>
      <c r="G667" s="43"/>
      <c r="H667" s="43"/>
      <c r="I667" s="43"/>
      <c r="J667" s="44">
        <f t="shared" si="49"/>
        <v>0</v>
      </c>
      <c r="K667" s="45"/>
    </row>
    <row r="668" spans="1:11" ht="15.75" hidden="1" x14ac:dyDescent="0.25">
      <c r="A668" s="43" t="s">
        <v>72</v>
      </c>
      <c r="B668" s="43"/>
      <c r="C668" s="43"/>
      <c r="D668" s="43"/>
      <c r="E668" s="43"/>
      <c r="F668" s="43"/>
      <c r="G668" s="43"/>
      <c r="H668" s="43"/>
      <c r="I668" s="43"/>
      <c r="J668" s="44">
        <f t="shared" si="49"/>
        <v>0</v>
      </c>
      <c r="K668" s="45"/>
    </row>
    <row r="669" spans="1:11" ht="15.75" hidden="1" x14ac:dyDescent="0.25">
      <c r="A669" s="43" t="s">
        <v>67</v>
      </c>
      <c r="B669" s="43">
        <f>+B665</f>
        <v>252</v>
      </c>
      <c r="C669" s="43" t="s">
        <v>68</v>
      </c>
      <c r="D669" s="43"/>
      <c r="E669" s="43"/>
      <c r="F669" s="43"/>
      <c r="G669" s="43"/>
      <c r="H669" s="43"/>
      <c r="I669" s="43"/>
      <c r="J669" s="44">
        <f t="shared" si="49"/>
        <v>0</v>
      </c>
      <c r="K669" s="45"/>
    </row>
    <row r="670" spans="1:11" ht="15.75" hidden="1" x14ac:dyDescent="0.25">
      <c r="A670" s="43" t="s">
        <v>69</v>
      </c>
      <c r="B670" s="43">
        <v>24</v>
      </c>
      <c r="C670" s="43" t="s">
        <v>70</v>
      </c>
      <c r="D670" s="43"/>
      <c r="E670" s="43"/>
      <c r="F670" s="43"/>
      <c r="G670" s="43"/>
      <c r="H670" s="43"/>
      <c r="I670" s="43"/>
      <c r="J670" s="44">
        <f t="shared" si="49"/>
        <v>0</v>
      </c>
      <c r="K670" s="45"/>
    </row>
    <row r="671" spans="1:11" ht="15.75" hidden="1" x14ac:dyDescent="0.25">
      <c r="A671" s="43" t="s">
        <v>67</v>
      </c>
      <c r="B671" s="43">
        <f>+B669*B670</f>
        <v>6048</v>
      </c>
      <c r="C671" s="43" t="s">
        <v>71</v>
      </c>
      <c r="D671" s="43"/>
      <c r="E671" s="43"/>
      <c r="F671" s="43"/>
      <c r="G671" s="43"/>
      <c r="H671" s="43"/>
      <c r="I671" s="43"/>
      <c r="J671" s="44">
        <f>+J670</f>
        <v>0</v>
      </c>
      <c r="K671" s="45"/>
    </row>
    <row r="672" spans="1:11" ht="15.75" hidden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4">
        <f>+J671</f>
        <v>0</v>
      </c>
      <c r="K672" s="45"/>
    </row>
    <row r="673" spans="1:11" ht="12.75" hidden="1" customHeight="1" x14ac:dyDescent="0.25">
      <c r="A673" s="43" t="s">
        <v>73</v>
      </c>
      <c r="B673" s="43"/>
      <c r="C673" s="43"/>
      <c r="D673" s="43"/>
      <c r="E673" s="43"/>
      <c r="F673" s="43"/>
      <c r="G673" s="43"/>
      <c r="H673" s="43"/>
      <c r="I673" s="43"/>
      <c r="J673" s="44">
        <f>+B675</f>
        <v>0</v>
      </c>
      <c r="K673" s="45"/>
    </row>
    <row r="674" spans="1:11" ht="18.75" hidden="1" x14ac:dyDescent="0.35">
      <c r="A674" s="58" t="s">
        <v>74</v>
      </c>
      <c r="B674" s="54">
        <f>+C659</f>
        <v>0</v>
      </c>
      <c r="C674" s="43" t="s">
        <v>75</v>
      </c>
      <c r="D674" s="43"/>
      <c r="E674" s="43"/>
      <c r="F674" s="43"/>
      <c r="G674" s="43"/>
      <c r="H674" s="43"/>
      <c r="I674" s="43"/>
      <c r="J674" s="44">
        <f>+J673</f>
        <v>0</v>
      </c>
      <c r="K674" s="77">
        <f>0.4*B674*B675/100000</f>
        <v>0</v>
      </c>
    </row>
    <row r="675" spans="1:11" ht="18.75" hidden="1" x14ac:dyDescent="0.35">
      <c r="A675" s="58" t="s">
        <v>76</v>
      </c>
      <c r="B675" s="59">
        <v>0</v>
      </c>
      <c r="C675" s="43" t="s">
        <v>77</v>
      </c>
      <c r="D675" s="43"/>
      <c r="E675" s="43"/>
      <c r="F675" s="43"/>
      <c r="G675" s="43"/>
      <c r="H675" s="43"/>
      <c r="I675" s="43"/>
      <c r="J675" s="44">
        <f>+J674</f>
        <v>0</v>
      </c>
      <c r="K675" s="45"/>
    </row>
    <row r="676" spans="1:11" ht="20.25" hidden="1" x14ac:dyDescent="0.35">
      <c r="A676" s="60" t="s">
        <v>78</v>
      </c>
      <c r="B676" s="58" t="s">
        <v>79</v>
      </c>
      <c r="C676" s="54" t="str">
        <f>+"0.4 * "&amp;TEXT(B674,"0.0")&amp;" * "&amp;TEXT(B675,"0.0")&amp;" /100000 = "&amp;TEXT(0.4*B674*B675/100000,"0.0000000")&amp;" т/г"</f>
        <v>0.4 * 0.0 * 0.0 /100000 = 0.0000000 т/г</v>
      </c>
      <c r="D676" s="43"/>
      <c r="E676" s="43"/>
      <c r="F676" s="43"/>
      <c r="G676" s="43"/>
      <c r="H676" s="43"/>
      <c r="I676" s="43"/>
      <c r="J676" s="44">
        <f>+J675</f>
        <v>0</v>
      </c>
      <c r="K676" s="45"/>
    </row>
    <row r="677" spans="1:11" ht="15.75" hidden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4">
        <f>+J676</f>
        <v>0</v>
      </c>
      <c r="K677" s="45"/>
    </row>
    <row r="678" spans="1:11" ht="15.75" hidden="1" x14ac:dyDescent="0.25">
      <c r="A678" s="43" t="s">
        <v>80</v>
      </c>
      <c r="B678" s="43"/>
      <c r="C678" s="43"/>
      <c r="D678" s="43"/>
      <c r="E678" s="43"/>
      <c r="F678" s="43"/>
      <c r="G678" s="43"/>
      <c r="H678" s="43"/>
      <c r="I678" s="43"/>
      <c r="J678" s="44">
        <f>+B682</f>
        <v>0</v>
      </c>
      <c r="K678" s="45"/>
    </row>
    <row r="679" spans="1:11" ht="18.75" hidden="1" x14ac:dyDescent="0.35">
      <c r="A679" s="58" t="s">
        <v>81</v>
      </c>
      <c r="B679" s="76">
        <v>100</v>
      </c>
      <c r="C679" s="43" t="s">
        <v>82</v>
      </c>
      <c r="D679" s="43"/>
      <c r="E679" s="43"/>
      <c r="F679" s="43"/>
      <c r="G679" s="43"/>
      <c r="H679" s="43"/>
      <c r="I679" s="43"/>
      <c r="J679" s="44">
        <f t="shared" ref="J679:J685" si="50">+J678</f>
        <v>0</v>
      </c>
      <c r="K679" s="45"/>
    </row>
    <row r="680" spans="1:11" ht="18.75" hidden="1" x14ac:dyDescent="0.35">
      <c r="A680" s="58" t="s">
        <v>83</v>
      </c>
      <c r="B680" s="43">
        <v>25</v>
      </c>
      <c r="C680" s="43" t="s">
        <v>82</v>
      </c>
      <c r="D680" s="43"/>
      <c r="E680" s="43"/>
      <c r="F680" s="43"/>
      <c r="G680" s="43"/>
      <c r="H680" s="43"/>
      <c r="I680" s="43"/>
      <c r="J680" s="44">
        <f t="shared" si="50"/>
        <v>0</v>
      </c>
      <c r="K680" s="45"/>
    </row>
    <row r="681" spans="1:11" ht="18.75" hidden="1" x14ac:dyDescent="0.35">
      <c r="A681" s="58" t="s">
        <v>84</v>
      </c>
      <c r="B681" s="43">
        <v>75</v>
      </c>
      <c r="C681" s="43" t="s">
        <v>82</v>
      </c>
      <c r="D681" s="43"/>
      <c r="E681" s="43"/>
      <c r="F681" s="43"/>
      <c r="G681" s="43"/>
      <c r="H681" s="43"/>
      <c r="I681" s="43"/>
      <c r="J681" s="44">
        <f>B679*(B680+B681)*B682/10000000</f>
        <v>0</v>
      </c>
      <c r="K681" s="45"/>
    </row>
    <row r="682" spans="1:11" ht="18.75" hidden="1" x14ac:dyDescent="0.35">
      <c r="A682" s="58" t="s">
        <v>74</v>
      </c>
      <c r="B682" s="43">
        <f>+C659-K674*1000</f>
        <v>0</v>
      </c>
      <c r="C682" s="43" t="s">
        <v>75</v>
      </c>
      <c r="D682" s="43"/>
      <c r="E682" s="43"/>
      <c r="F682" s="43"/>
      <c r="G682" s="43"/>
      <c r="H682" s="43"/>
      <c r="I682" s="43"/>
      <c r="J682" s="44">
        <f t="shared" si="50"/>
        <v>0</v>
      </c>
      <c r="K682" s="45"/>
    </row>
    <row r="683" spans="1:11" ht="20.25" hidden="1" x14ac:dyDescent="0.35">
      <c r="A683" s="60" t="s">
        <v>85</v>
      </c>
      <c r="B683" s="58" t="s">
        <v>86</v>
      </c>
      <c r="C683" s="54" t="str">
        <f>+TEXT(B682,"0.000")&amp;" * "&amp;TEXT(B679,"0.0")&amp;" * ("&amp;TEXT(B680,"0.0")&amp;" + "&amp;TEXT(B681,"0.0")&amp;") / 10000000 = "&amp;TEXT(B679*(B680+B681)*B682/10000000,"0.0000")&amp;" т/г"</f>
        <v>0.000 * 100.0 * (25.0 + 75.0) / 10000000 = 0.0000 т/г</v>
      </c>
      <c r="D683" s="43"/>
      <c r="E683" s="43"/>
      <c r="F683" s="43"/>
      <c r="G683" s="43"/>
      <c r="H683" s="43"/>
      <c r="I683" s="43"/>
      <c r="J683" s="44">
        <f t="shared" si="50"/>
        <v>0</v>
      </c>
      <c r="K683" s="45"/>
    </row>
    <row r="684" spans="1:11" ht="15.75" hidden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4">
        <f t="shared" si="50"/>
        <v>0</v>
      </c>
      <c r="K684" s="45"/>
    </row>
    <row r="685" spans="1:11" ht="15.75" hidden="1" x14ac:dyDescent="0.25">
      <c r="A685" s="43" t="s">
        <v>87</v>
      </c>
      <c r="B685" s="43"/>
      <c r="C685" s="43"/>
      <c r="D685" s="43"/>
      <c r="E685" s="43"/>
      <c r="F685" s="43"/>
      <c r="G685" s="43"/>
      <c r="H685" s="43"/>
      <c r="I685" s="43"/>
      <c r="J685" s="44">
        <f t="shared" si="50"/>
        <v>0</v>
      </c>
      <c r="K685" s="45"/>
    </row>
    <row r="686" spans="1:11" ht="15.75" hidden="1" x14ac:dyDescent="0.25">
      <c r="A686" s="61" t="s">
        <v>88</v>
      </c>
      <c r="B686" s="62" t="s">
        <v>89</v>
      </c>
      <c r="C686" s="63">
        <v>0</v>
      </c>
      <c r="D686" s="43" t="s">
        <v>82</v>
      </c>
      <c r="E686" s="43"/>
      <c r="F686" s="43"/>
      <c r="G686" s="43"/>
      <c r="H686" s="43"/>
      <c r="I686" s="43"/>
      <c r="J686" s="44">
        <f>+C686</f>
        <v>0</v>
      </c>
      <c r="K686" s="45"/>
    </row>
    <row r="687" spans="1:11" ht="15.75" hidden="1" x14ac:dyDescent="0.25">
      <c r="A687" s="60"/>
      <c r="B687" s="58" t="s">
        <v>90</v>
      </c>
      <c r="C687" s="54" t="str">
        <f>+TEXT(J$681,"0.0000")&amp;" * "&amp;TEXT(C686,"0.000")&amp;" / 100 = "&amp;TEXT(J$681*C686/100,"0.000000")&amp;" т/г"</f>
        <v>0.0000 * 0.000 / 100 = 0.000000 т/г</v>
      </c>
      <c r="D687" s="43"/>
      <c r="E687" s="43"/>
      <c r="F687" s="43"/>
      <c r="G687" s="43"/>
      <c r="H687" s="43"/>
      <c r="I687" s="43"/>
      <c r="J687" s="44">
        <f>+C686</f>
        <v>0</v>
      </c>
      <c r="K687" s="45"/>
    </row>
    <row r="688" spans="1:11" ht="15.75" hidden="1" x14ac:dyDescent="0.25">
      <c r="A688" s="61" t="s">
        <v>91</v>
      </c>
      <c r="B688" s="62" t="s">
        <v>89</v>
      </c>
      <c r="C688" s="63">
        <v>0</v>
      </c>
      <c r="D688" s="43" t="s">
        <v>82</v>
      </c>
      <c r="E688" s="43"/>
      <c r="F688" s="43"/>
      <c r="G688" s="43"/>
      <c r="H688" s="43"/>
      <c r="I688" s="43"/>
      <c r="J688" s="44">
        <f>+C688</f>
        <v>0</v>
      </c>
      <c r="K688" s="45"/>
    </row>
    <row r="689" spans="1:11" ht="15.75" hidden="1" x14ac:dyDescent="0.25">
      <c r="A689" s="60"/>
      <c r="B689" s="58" t="s">
        <v>90</v>
      </c>
      <c r="C689" s="54" t="str">
        <f>+TEXT(J$681,"0.0000")&amp;" * "&amp;TEXT(C688,"0.000")&amp;" / 100 = "&amp;TEXT(J$681*C688/100,"0.000000")&amp;" т/г"</f>
        <v>0.0000 * 0.000 / 100 = 0.000000 т/г</v>
      </c>
      <c r="D689" s="43"/>
      <c r="E689" s="43"/>
      <c r="F689" s="43"/>
      <c r="G689" s="43"/>
      <c r="H689" s="43"/>
      <c r="I689" s="43"/>
      <c r="J689" s="44">
        <f>+C688</f>
        <v>0</v>
      </c>
      <c r="K689" s="45"/>
    </row>
    <row r="690" spans="1:11" ht="15.75" hidden="1" x14ac:dyDescent="0.25">
      <c r="A690" s="61" t="s">
        <v>92</v>
      </c>
      <c r="B690" s="62" t="s">
        <v>89</v>
      </c>
      <c r="C690" s="63">
        <v>0</v>
      </c>
      <c r="D690" s="43" t="s">
        <v>82</v>
      </c>
      <c r="E690" s="43"/>
      <c r="F690" s="43"/>
      <c r="G690" s="43"/>
      <c r="H690" s="43"/>
      <c r="I690" s="43"/>
      <c r="J690" s="44">
        <f>+C690</f>
        <v>0</v>
      </c>
      <c r="K690" s="45"/>
    </row>
    <row r="691" spans="1:11" ht="15.75" hidden="1" x14ac:dyDescent="0.25">
      <c r="A691" s="60"/>
      <c r="B691" s="58" t="s">
        <v>90</v>
      </c>
      <c r="C691" s="54" t="str">
        <f>+TEXT(J$681,"0.0000")&amp;" * "&amp;TEXT(C690,"0.000")&amp;" / 100 = "&amp;TEXT(J$681*C690/100,"0.000000")&amp;" т/г"</f>
        <v>0.0000 * 0.000 / 100 = 0.000000 т/г</v>
      </c>
      <c r="D691" s="43"/>
      <c r="E691" s="43"/>
      <c r="F691" s="43"/>
      <c r="G691" s="43"/>
      <c r="H691" s="43"/>
      <c r="I691" s="43"/>
      <c r="J691" s="44">
        <f>+C690</f>
        <v>0</v>
      </c>
      <c r="K691" s="45"/>
    </row>
    <row r="692" spans="1:11" ht="15.75" hidden="1" x14ac:dyDescent="0.25">
      <c r="A692" s="61" t="s">
        <v>93</v>
      </c>
      <c r="B692" s="62" t="s">
        <v>89</v>
      </c>
      <c r="C692" s="63">
        <v>0</v>
      </c>
      <c r="D692" s="43" t="s">
        <v>82</v>
      </c>
      <c r="E692" s="43"/>
      <c r="F692" s="43"/>
      <c r="G692" s="43"/>
      <c r="H692" s="43"/>
      <c r="I692" s="43"/>
      <c r="J692" s="44">
        <f>+C692</f>
        <v>0</v>
      </c>
      <c r="K692" s="45"/>
    </row>
    <row r="693" spans="1:11" ht="15.75" hidden="1" x14ac:dyDescent="0.25">
      <c r="A693" s="60"/>
      <c r="B693" s="58" t="s">
        <v>90</v>
      </c>
      <c r="C693" s="54" t="str">
        <f>+TEXT(J$681,"0.0000")&amp;" * "&amp;TEXT(C692,"0.000")&amp;" / 100 = "&amp;TEXT(J$681*C692/100,"0.000000")&amp;" т/г"</f>
        <v>0.0000 * 0.000 / 100 = 0.000000 т/г</v>
      </c>
      <c r="D693" s="43"/>
      <c r="E693" s="43"/>
      <c r="F693" s="43"/>
      <c r="G693" s="43"/>
      <c r="H693" s="43"/>
      <c r="I693" s="43"/>
      <c r="J693" s="44">
        <f>+C692</f>
        <v>0</v>
      </c>
      <c r="K693" s="45"/>
    </row>
    <row r="694" spans="1:11" ht="15.75" hidden="1" x14ac:dyDescent="0.25">
      <c r="A694" s="61" t="s">
        <v>94</v>
      </c>
      <c r="B694" s="62" t="s">
        <v>89</v>
      </c>
      <c r="C694" s="63">
        <v>0</v>
      </c>
      <c r="D694" s="43" t="s">
        <v>82</v>
      </c>
      <c r="E694" s="43"/>
      <c r="F694" s="43"/>
      <c r="G694" s="43"/>
      <c r="H694" s="43"/>
      <c r="I694" s="43"/>
      <c r="J694" s="44">
        <f>+C694</f>
        <v>0</v>
      </c>
      <c r="K694" s="45"/>
    </row>
    <row r="695" spans="1:11" ht="15.75" hidden="1" x14ac:dyDescent="0.25">
      <c r="A695" s="60"/>
      <c r="B695" s="58" t="s">
        <v>90</v>
      </c>
      <c r="C695" s="54" t="str">
        <f>+TEXT(J$681,"0.0000")&amp;" * "&amp;TEXT(C694,"0.000")&amp;" / 100 = "&amp;TEXT(J$681*C694/100,"0.000000")&amp;" т/г"</f>
        <v>0.0000 * 0.000 / 100 = 0.000000 т/г</v>
      </c>
      <c r="D695" s="43"/>
      <c r="E695" s="43"/>
      <c r="F695" s="43"/>
      <c r="G695" s="43"/>
      <c r="H695" s="43"/>
      <c r="I695" s="43"/>
      <c r="J695" s="44">
        <f>+C694</f>
        <v>0</v>
      </c>
      <c r="K695" s="45"/>
    </row>
    <row r="696" spans="1:11" ht="15.75" hidden="1" x14ac:dyDescent="0.25">
      <c r="A696" s="61" t="s">
        <v>95</v>
      </c>
      <c r="B696" s="62" t="s">
        <v>89</v>
      </c>
      <c r="C696" s="63">
        <v>0</v>
      </c>
      <c r="D696" s="43" t="s">
        <v>82</v>
      </c>
      <c r="E696" s="43"/>
      <c r="F696" s="43"/>
      <c r="G696" s="43"/>
      <c r="H696" s="43"/>
      <c r="I696" s="43"/>
      <c r="J696" s="44">
        <f>+C696</f>
        <v>0</v>
      </c>
      <c r="K696" s="45"/>
    </row>
    <row r="697" spans="1:11" ht="15.75" hidden="1" x14ac:dyDescent="0.25">
      <c r="A697" s="60"/>
      <c r="B697" s="58" t="s">
        <v>90</v>
      </c>
      <c r="C697" s="54" t="str">
        <f>+TEXT(J$681,"0.0000")&amp;" * "&amp;TEXT(C696,"0.000")&amp;" / 100 = "&amp;TEXT(J$681*C696/100,"0.000000")&amp;" т/г"</f>
        <v>0.0000 * 0.000 / 100 = 0.000000 т/г</v>
      </c>
      <c r="D697" s="43"/>
      <c r="E697" s="43"/>
      <c r="F697" s="43"/>
      <c r="G697" s="43"/>
      <c r="H697" s="43"/>
      <c r="I697" s="43"/>
      <c r="J697" s="44">
        <f>+C696</f>
        <v>0</v>
      </c>
      <c r="K697" s="45"/>
    </row>
    <row r="698" spans="1:11" ht="15.75" hidden="1" x14ac:dyDescent="0.25">
      <c r="A698" s="61" t="s">
        <v>96</v>
      </c>
      <c r="B698" s="62" t="s">
        <v>89</v>
      </c>
      <c r="C698" s="63">
        <v>0</v>
      </c>
      <c r="D698" s="43" t="s">
        <v>82</v>
      </c>
      <c r="E698" s="43"/>
      <c r="F698" s="43"/>
      <c r="G698" s="43"/>
      <c r="H698" s="43"/>
      <c r="I698" s="43"/>
      <c r="J698" s="44">
        <f>+C698</f>
        <v>0</v>
      </c>
      <c r="K698" s="45"/>
    </row>
    <row r="699" spans="1:11" ht="15.75" hidden="1" x14ac:dyDescent="0.25">
      <c r="A699" s="60"/>
      <c r="B699" s="58" t="s">
        <v>90</v>
      </c>
      <c r="C699" s="54" t="str">
        <f>+TEXT(J$681,"0.0000")&amp;" * "&amp;TEXT(C698,"0.000")&amp;" / 100 = "&amp;TEXT(J$681*C698/100,"0.0000")&amp;" т/г"</f>
        <v>0.0000 * 0.000 / 100 = 0.0000 т/г</v>
      </c>
      <c r="D699" s="43"/>
      <c r="E699" s="43"/>
      <c r="F699" s="43"/>
      <c r="G699" s="43"/>
      <c r="H699" s="43"/>
      <c r="I699" s="43"/>
      <c r="J699" s="44">
        <f>+C698</f>
        <v>0</v>
      </c>
      <c r="K699" s="45"/>
    </row>
    <row r="700" spans="1:11" ht="15.75" hidden="1" x14ac:dyDescent="0.25">
      <c r="A700" s="61" t="s">
        <v>97</v>
      </c>
      <c r="B700" s="62" t="s">
        <v>89</v>
      </c>
      <c r="C700" s="63">
        <v>0</v>
      </c>
      <c r="D700" s="43" t="s">
        <v>82</v>
      </c>
      <c r="E700" s="43"/>
      <c r="F700" s="43"/>
      <c r="G700" s="43"/>
      <c r="H700" s="43"/>
      <c r="I700" s="43"/>
      <c r="J700" s="44">
        <f>+C700</f>
        <v>0</v>
      </c>
      <c r="K700" s="45"/>
    </row>
    <row r="701" spans="1:11" ht="15.75" hidden="1" x14ac:dyDescent="0.25">
      <c r="A701" s="60"/>
      <c r="B701" s="58" t="s">
        <v>90</v>
      </c>
      <c r="C701" s="54" t="str">
        <f>+TEXT(J$681,"0.0000")&amp;" * "&amp;TEXT(C700,"0.000")&amp;" / 100 = "&amp;TEXT(J$681*C700/100,"0.0000")&amp;" т/г"</f>
        <v>0.0000 * 0.000 / 100 = 0.0000 т/г</v>
      </c>
      <c r="D701" s="43"/>
      <c r="E701" s="43"/>
      <c r="F701" s="43"/>
      <c r="G701" s="43"/>
      <c r="H701" s="43"/>
      <c r="I701" s="43"/>
      <c r="J701" s="44">
        <f>+C700</f>
        <v>0</v>
      </c>
      <c r="K701" s="45"/>
    </row>
    <row r="702" spans="1:11" ht="15.75" hidden="1" x14ac:dyDescent="0.25">
      <c r="A702" s="61" t="s">
        <v>98</v>
      </c>
      <c r="B702" s="62" t="s">
        <v>89</v>
      </c>
      <c r="C702" s="63">
        <v>0</v>
      </c>
      <c r="D702" s="43" t="s">
        <v>82</v>
      </c>
      <c r="E702" s="43"/>
      <c r="F702" s="43"/>
      <c r="G702" s="43"/>
      <c r="H702" s="43"/>
      <c r="I702" s="43"/>
      <c r="J702" s="44">
        <f>+C702</f>
        <v>0</v>
      </c>
      <c r="K702" s="45"/>
    </row>
    <row r="703" spans="1:11" ht="15.75" hidden="1" x14ac:dyDescent="0.25">
      <c r="A703" s="60"/>
      <c r="B703" s="58" t="s">
        <v>90</v>
      </c>
      <c r="C703" s="54" t="str">
        <f>+TEXT(J$681,"0.0000")&amp;" * "&amp;TEXT(C702,"0.000")&amp;" / 100 = "&amp;TEXT(J$681*C702/100,"0.0000")&amp;" т/г"</f>
        <v>0.0000 * 0.000 / 100 = 0.0000 т/г</v>
      </c>
      <c r="D703" s="43"/>
      <c r="E703" s="43"/>
      <c r="F703" s="43"/>
      <c r="G703" s="43"/>
      <c r="H703" s="43"/>
      <c r="I703" s="43"/>
      <c r="J703" s="44">
        <f>+C702</f>
        <v>0</v>
      </c>
      <c r="K703" s="45"/>
    </row>
    <row r="704" spans="1:11" ht="15.75" hidden="1" x14ac:dyDescent="0.25">
      <c r="A704" s="61" t="s">
        <v>99</v>
      </c>
      <c r="B704" s="62" t="s">
        <v>89</v>
      </c>
      <c r="C704" s="63">
        <v>0</v>
      </c>
      <c r="D704" s="43" t="s">
        <v>82</v>
      </c>
      <c r="E704" s="43"/>
      <c r="F704" s="43"/>
      <c r="G704" s="43"/>
      <c r="H704" s="43"/>
      <c r="I704" s="43"/>
      <c r="J704" s="44">
        <f>+C704</f>
        <v>0</v>
      </c>
      <c r="K704" s="45"/>
    </row>
    <row r="705" spans="1:11" ht="15.75" hidden="1" x14ac:dyDescent="0.25">
      <c r="A705" s="43"/>
      <c r="B705" s="58" t="s">
        <v>90</v>
      </c>
      <c r="C705" s="54" t="str">
        <f>+TEXT(J$681,"0.0000")&amp;" * "&amp;TEXT(C704,"0.000")&amp;" / 100 = "&amp;TEXT(J$681*C704/100,"0.0000")&amp;" т/г"</f>
        <v>0.0000 * 0.000 / 100 = 0.0000 т/г</v>
      </c>
      <c r="D705" s="43"/>
      <c r="E705" s="43"/>
      <c r="F705" s="43"/>
      <c r="G705" s="43"/>
      <c r="H705" s="43"/>
      <c r="I705" s="43"/>
      <c r="J705" s="44">
        <f>+C704</f>
        <v>0</v>
      </c>
      <c r="K705" s="45"/>
    </row>
    <row r="706" spans="1:11" ht="12" hidden="1" customHeight="1" x14ac:dyDescent="0.25">
      <c r="A706" s="61" t="s">
        <v>121</v>
      </c>
      <c r="B706" s="62" t="s">
        <v>89</v>
      </c>
      <c r="C706" s="63"/>
      <c r="D706" s="43" t="s">
        <v>82</v>
      </c>
      <c r="E706" s="43"/>
      <c r="F706" s="43"/>
      <c r="G706" s="43"/>
      <c r="H706" s="43"/>
      <c r="I706" s="43"/>
      <c r="J706" s="44">
        <f>+C706</f>
        <v>0</v>
      </c>
      <c r="K706" s="45"/>
    </row>
    <row r="707" spans="1:11" ht="15.75" hidden="1" x14ac:dyDescent="0.25">
      <c r="A707" s="43"/>
      <c r="B707" s="58" t="s">
        <v>90</v>
      </c>
      <c r="C707" s="54" t="str">
        <f>+TEXT(J$681,"0.0000")&amp;" * "&amp;TEXT(C706,"0.000")&amp;" / 100 = "&amp;TEXT(J$681*C706/100,"0.0000")&amp;" т/г"</f>
        <v>0.0000 * 0.000 / 100 = 0.0000 т/г</v>
      </c>
      <c r="D707" s="43"/>
      <c r="E707" s="43"/>
      <c r="F707" s="43"/>
      <c r="G707" s="43"/>
      <c r="H707" s="43"/>
      <c r="I707" s="43"/>
      <c r="J707" s="44">
        <f>+C706</f>
        <v>0</v>
      </c>
      <c r="K707" s="45"/>
    </row>
    <row r="708" spans="1:11" ht="15.75" hidden="1" x14ac:dyDescent="0.25">
      <c r="A708" s="43"/>
      <c r="B708" s="43"/>
      <c r="C708" s="65"/>
      <c r="D708" s="43"/>
      <c r="E708" s="43"/>
      <c r="F708" s="43"/>
      <c r="G708" s="43"/>
      <c r="H708" s="43"/>
      <c r="I708" s="43"/>
      <c r="J708" s="44">
        <f>+J685</f>
        <v>0</v>
      </c>
      <c r="K708" s="45"/>
    </row>
    <row r="709" spans="1:11" ht="15.75" hidden="1" x14ac:dyDescent="0.25">
      <c r="A709" s="43" t="s">
        <v>100</v>
      </c>
      <c r="B709" s="43"/>
      <c r="C709" s="43"/>
      <c r="D709" s="43"/>
      <c r="E709" s="43"/>
      <c r="F709" s="43"/>
      <c r="G709" s="43"/>
      <c r="H709" s="43"/>
      <c r="I709" s="43"/>
      <c r="J709" s="44">
        <f>+J708</f>
        <v>0</v>
      </c>
      <c r="K709" s="45"/>
    </row>
    <row r="710" spans="1:11" ht="15.75" hidden="1" x14ac:dyDescent="0.25">
      <c r="A710" s="58" t="s">
        <v>101</v>
      </c>
      <c r="B710" s="54">
        <f>+B670</f>
        <v>24</v>
      </c>
      <c r="C710" s="43" t="s">
        <v>102</v>
      </c>
      <c r="D710" s="43"/>
      <c r="E710" s="43"/>
      <c r="F710" s="43"/>
      <c r="G710" s="45"/>
      <c r="H710" s="45"/>
      <c r="I710" s="45"/>
      <c r="J710" s="44">
        <f>+J709</f>
        <v>0</v>
      </c>
      <c r="K710" s="45"/>
    </row>
    <row r="711" spans="1:11" ht="15.75" hidden="1" x14ac:dyDescent="0.25">
      <c r="A711" s="58" t="s">
        <v>103</v>
      </c>
      <c r="B711" s="54">
        <f>+B669</f>
        <v>252</v>
      </c>
      <c r="C711" s="43" t="s">
        <v>104</v>
      </c>
      <c r="D711" s="43"/>
      <c r="E711" s="43"/>
      <c r="F711" s="43"/>
      <c r="G711" s="43"/>
      <c r="H711" s="43"/>
      <c r="I711" s="43"/>
      <c r="J711" s="44">
        <f>+J710</f>
        <v>0</v>
      </c>
      <c r="K711" s="45"/>
    </row>
    <row r="712" spans="1:11" ht="15.75" hidden="1" x14ac:dyDescent="0.25">
      <c r="A712" s="60" t="s">
        <v>64</v>
      </c>
      <c r="B712" s="54"/>
      <c r="C712" s="43"/>
      <c r="D712" s="43"/>
      <c r="E712" s="43"/>
      <c r="F712" s="43"/>
      <c r="G712" s="50">
        <f>+G662</f>
        <v>1</v>
      </c>
      <c r="H712" s="50" t="s">
        <v>65</v>
      </c>
      <c r="I712" s="50"/>
      <c r="J712" s="44">
        <f>+J711</f>
        <v>0</v>
      </c>
      <c r="K712" s="45"/>
    </row>
    <row r="713" spans="1:11" ht="15.75" hidden="1" x14ac:dyDescent="0.25">
      <c r="A713" s="60"/>
      <c r="B713" s="54"/>
      <c r="C713" s="43"/>
      <c r="D713" s="43"/>
      <c r="E713" s="43"/>
      <c r="F713" s="43"/>
      <c r="G713" s="43"/>
      <c r="H713" s="43"/>
      <c r="I713" s="43"/>
      <c r="J713" s="44">
        <f>+J712</f>
        <v>0</v>
      </c>
      <c r="K713" s="45"/>
    </row>
    <row r="714" spans="1:11" ht="15.75" hidden="1" x14ac:dyDescent="0.25">
      <c r="A714" s="60" t="str">
        <f t="shared" ref="A714:A724" si="51">+A733</f>
        <v>Ацетон</v>
      </c>
      <c r="B714" s="58" t="s">
        <v>105</v>
      </c>
      <c r="C714" s="54" t="str">
        <f t="shared" ref="C714:C724" si="52">+TEXT(E733,"0.000000")&amp;" * 1000000 / (3600 * "&amp;TEXT(B$710,"0.0")&amp;" * "&amp;TEXT(B$711,"0.0")&amp;" ) * "&amp;TEXT(G$712,"0")&amp;"  = "&amp;TEXT(G$712*E733*1000000/3600/B$710/B$711,"0.0000000")&amp;" г/с "</f>
        <v xml:space="preserve">0.000000 * 1000000 / (3600 * 24.0 * 252.0 ) * 1  = 0.0000000 г/с </v>
      </c>
      <c r="D714" s="43"/>
      <c r="E714" s="43"/>
      <c r="F714" s="43"/>
      <c r="G714" s="43"/>
      <c r="H714" s="43"/>
      <c r="I714" s="43"/>
      <c r="J714" s="44">
        <f>+C733+E733</f>
        <v>0</v>
      </c>
      <c r="K714" s="45"/>
    </row>
    <row r="715" spans="1:11" ht="15.75" hidden="1" x14ac:dyDescent="0.25">
      <c r="A715" s="60" t="str">
        <f t="shared" si="51"/>
        <v>Бутилацетат</v>
      </c>
      <c r="B715" s="58" t="s">
        <v>105</v>
      </c>
      <c r="C715" s="54" t="str">
        <f t="shared" si="52"/>
        <v xml:space="preserve">0.000000 * 1000000 / (3600 * 24.0 * 252.0 ) * 1  = 0.0000000 г/с </v>
      </c>
      <c r="D715" s="43"/>
      <c r="E715" s="43"/>
      <c r="F715" s="43"/>
      <c r="G715" s="43"/>
      <c r="H715" s="43"/>
      <c r="I715" s="43"/>
      <c r="J715" s="44">
        <f t="shared" ref="J715:J724" si="53">+C734+E734</f>
        <v>0</v>
      </c>
      <c r="K715" s="45"/>
    </row>
    <row r="716" spans="1:11" ht="15.75" hidden="1" x14ac:dyDescent="0.25">
      <c r="A716" s="60" t="str">
        <f t="shared" si="51"/>
        <v>Спирт n-бутиловый</v>
      </c>
      <c r="B716" s="58" t="s">
        <v>105</v>
      </c>
      <c r="C716" s="54" t="str">
        <f t="shared" si="52"/>
        <v xml:space="preserve">0.000000 * 1000000 / (3600 * 24.0 * 252.0 ) * 1  = 0.0000000 г/с </v>
      </c>
      <c r="D716" s="43"/>
      <c r="E716" s="43"/>
      <c r="F716" s="43"/>
      <c r="G716" s="43"/>
      <c r="H716" s="43"/>
      <c r="I716" s="43"/>
      <c r="J716" s="44">
        <f t="shared" si="53"/>
        <v>0</v>
      </c>
      <c r="K716" s="45"/>
    </row>
    <row r="717" spans="1:11" ht="15.75" hidden="1" x14ac:dyDescent="0.25">
      <c r="A717" s="60" t="str">
        <f t="shared" si="51"/>
        <v>Спирт этиловый</v>
      </c>
      <c r="B717" s="58" t="s">
        <v>105</v>
      </c>
      <c r="C717" s="54" t="str">
        <f t="shared" si="52"/>
        <v xml:space="preserve">0.000000 * 1000000 / (3600 * 24.0 * 252.0 ) * 1  = 0.0000000 г/с </v>
      </c>
      <c r="D717" s="43"/>
      <c r="E717" s="43"/>
      <c r="F717" s="43"/>
      <c r="G717" s="43"/>
      <c r="H717" s="43"/>
      <c r="I717" s="43"/>
      <c r="J717" s="44">
        <f t="shared" si="53"/>
        <v>0</v>
      </c>
      <c r="K717" s="45"/>
    </row>
    <row r="718" spans="1:11" ht="15.75" hidden="1" x14ac:dyDescent="0.25">
      <c r="A718" s="60" t="str">
        <f t="shared" si="51"/>
        <v>Этилцеллозольв</v>
      </c>
      <c r="B718" s="58" t="s">
        <v>105</v>
      </c>
      <c r="C718" s="54" t="str">
        <f t="shared" si="52"/>
        <v xml:space="preserve">0.000000 * 1000000 / (3600 * 24.0 * 252.0 ) * 1  = 0.0000000 г/с </v>
      </c>
      <c r="D718" s="43"/>
      <c r="E718" s="43"/>
      <c r="F718" s="43"/>
      <c r="G718" s="43"/>
      <c r="H718" s="43"/>
      <c r="I718" s="43"/>
      <c r="J718" s="44">
        <f t="shared" si="53"/>
        <v>0</v>
      </c>
      <c r="K718" s="45"/>
    </row>
    <row r="719" spans="1:11" ht="15.75" hidden="1" x14ac:dyDescent="0.25">
      <c r="A719" s="60" t="str">
        <f t="shared" si="51"/>
        <v>Толуол</v>
      </c>
      <c r="B719" s="58" t="s">
        <v>105</v>
      </c>
      <c r="C719" s="54" t="str">
        <f t="shared" si="52"/>
        <v xml:space="preserve">0.000000 * 1000000 / (3600 * 24.0 * 252.0 ) * 1  = 0.0000000 г/с </v>
      </c>
      <c r="D719" s="43"/>
      <c r="E719" s="43"/>
      <c r="F719" s="43"/>
      <c r="G719" s="43"/>
      <c r="H719" s="43"/>
      <c r="I719" s="43"/>
      <c r="J719" s="44">
        <f t="shared" si="53"/>
        <v>0</v>
      </c>
      <c r="K719" s="45"/>
    </row>
    <row r="720" spans="1:11" ht="15.75" hidden="1" x14ac:dyDescent="0.25">
      <c r="A720" s="60" t="str">
        <f t="shared" si="51"/>
        <v>Ксилол</v>
      </c>
      <c r="B720" s="58" t="s">
        <v>105</v>
      </c>
      <c r="C720" s="54" t="str">
        <f t="shared" si="52"/>
        <v xml:space="preserve">0.000000 * 1000000 / (3600 * 24.0 * 252.0 ) * 1  = 0.0000000 г/с </v>
      </c>
      <c r="D720" s="43"/>
      <c r="E720" s="43"/>
      <c r="F720" s="43"/>
      <c r="G720" s="43"/>
      <c r="H720" s="43"/>
      <c r="I720" s="43"/>
      <c r="J720" s="44">
        <f t="shared" si="53"/>
        <v>0</v>
      </c>
      <c r="K720" s="45"/>
    </row>
    <row r="721" spans="1:11" ht="12.75" hidden="1" customHeight="1" x14ac:dyDescent="0.25">
      <c r="A721" s="60" t="str">
        <f t="shared" si="51"/>
        <v>Уайт-спирит</v>
      </c>
      <c r="B721" s="58" t="s">
        <v>105</v>
      </c>
      <c r="C721" s="54" t="str">
        <f t="shared" si="52"/>
        <v xml:space="preserve">0.000000 * 1000000 / (3600 * 24.0 * 252.0 ) * 1  = 0.0000000 г/с </v>
      </c>
      <c r="D721" s="43"/>
      <c r="E721" s="43"/>
      <c r="F721" s="43"/>
      <c r="G721" s="43"/>
      <c r="H721" s="43"/>
      <c r="I721" s="43"/>
      <c r="J721" s="44">
        <f t="shared" si="53"/>
        <v>0</v>
      </c>
      <c r="K721" s="45"/>
    </row>
    <row r="722" spans="1:11" ht="15.75" hidden="1" x14ac:dyDescent="0.25">
      <c r="A722" s="60" t="str">
        <f t="shared" si="51"/>
        <v>Этилацетат</v>
      </c>
      <c r="B722" s="58" t="s">
        <v>105</v>
      </c>
      <c r="C722" s="54" t="str">
        <f t="shared" si="52"/>
        <v xml:space="preserve">0.000000 * 1000000 / (3600 * 24.0 * 252.0 ) * 1  = 0.0000000 г/с </v>
      </c>
      <c r="D722" s="43"/>
      <c r="E722" s="43"/>
      <c r="F722" s="43"/>
      <c r="G722" s="43"/>
      <c r="H722" s="43"/>
      <c r="I722" s="43"/>
      <c r="J722" s="44">
        <f t="shared" si="53"/>
        <v>0</v>
      </c>
      <c r="K722" s="45"/>
    </row>
    <row r="723" spans="1:11" ht="15.75" hidden="1" x14ac:dyDescent="0.25">
      <c r="A723" s="60" t="str">
        <f t="shared" si="51"/>
        <v>Сольвент</v>
      </c>
      <c r="B723" s="58" t="s">
        <v>105</v>
      </c>
      <c r="C723" s="54" t="str">
        <f t="shared" si="52"/>
        <v xml:space="preserve">0.000000 * 1000000 / (3600 * 24.0 * 252.0 ) * 1  = 0.0000000 г/с </v>
      </c>
      <c r="D723" s="43"/>
      <c r="E723" s="43"/>
      <c r="F723" s="43"/>
      <c r="G723" s="43"/>
      <c r="H723" s="43"/>
      <c r="I723" s="43"/>
      <c r="J723" s="44">
        <f t="shared" si="53"/>
        <v>0</v>
      </c>
      <c r="K723" s="45"/>
    </row>
    <row r="724" spans="1:11" ht="15.75" hidden="1" x14ac:dyDescent="0.25">
      <c r="A724" s="60" t="str">
        <f t="shared" si="51"/>
        <v>Бензин</v>
      </c>
      <c r="B724" s="58" t="s">
        <v>105</v>
      </c>
      <c r="C724" s="54" t="str">
        <f t="shared" si="52"/>
        <v xml:space="preserve">0.000000 * 1000000 / (3600 * 24.0 * 252.0 ) * 1  = 0.0000000 г/с </v>
      </c>
      <c r="D724" s="43"/>
      <c r="E724" s="43"/>
      <c r="F724" s="43"/>
      <c r="G724" s="43"/>
      <c r="H724" s="43"/>
      <c r="I724" s="43"/>
      <c r="J724" s="44">
        <f t="shared" si="53"/>
        <v>0</v>
      </c>
      <c r="K724" s="45"/>
    </row>
    <row r="725" spans="1:11" ht="15.75" hidden="1" x14ac:dyDescent="0.25">
      <c r="A725" s="58"/>
      <c r="B725" s="54"/>
      <c r="C725" s="43"/>
      <c r="D725" s="43"/>
      <c r="E725" s="43"/>
      <c r="F725" s="43"/>
      <c r="G725" s="43"/>
      <c r="H725" s="43"/>
      <c r="I725" s="43"/>
      <c r="J725" s="44">
        <f>+J713</f>
        <v>0</v>
      </c>
      <c r="K725" s="45"/>
    </row>
    <row r="726" spans="1:11" ht="15.75" hidden="1" x14ac:dyDescent="0.25">
      <c r="A726" s="43" t="s">
        <v>106</v>
      </c>
      <c r="B726" s="54"/>
      <c r="C726" s="43"/>
      <c r="D726" s="43"/>
      <c r="E726" s="43"/>
      <c r="F726" s="43"/>
      <c r="G726" s="43"/>
      <c r="H726" s="43"/>
      <c r="I726" s="43"/>
      <c r="J726" s="44">
        <f>+J725</f>
        <v>0</v>
      </c>
      <c r="K726" s="45"/>
    </row>
    <row r="727" spans="1:11" ht="15.75" hidden="1" x14ac:dyDescent="0.25">
      <c r="A727" s="58" t="s">
        <v>101</v>
      </c>
      <c r="B727" s="54">
        <f>+B666</f>
        <v>4</v>
      </c>
      <c r="C727" s="43" t="s">
        <v>102</v>
      </c>
      <c r="D727" s="43"/>
      <c r="E727" s="43"/>
      <c r="F727" s="43"/>
      <c r="G727" s="43"/>
      <c r="H727" s="43"/>
      <c r="I727" s="43"/>
      <c r="J727" s="44">
        <f>+J726</f>
        <v>0</v>
      </c>
      <c r="K727" s="45"/>
    </row>
    <row r="728" spans="1:11" ht="15.75" hidden="1" x14ac:dyDescent="0.25">
      <c r="A728" s="58" t="s">
        <v>103</v>
      </c>
      <c r="B728" s="54">
        <f>+B665</f>
        <v>252</v>
      </c>
      <c r="C728" s="43" t="s">
        <v>104</v>
      </c>
      <c r="D728" s="43"/>
      <c r="E728" s="43"/>
      <c r="F728" s="43"/>
      <c r="G728" s="43"/>
      <c r="H728" s="43"/>
      <c r="I728" s="43"/>
      <c r="J728" s="44">
        <f>+J727</f>
        <v>0</v>
      </c>
      <c r="K728" s="45"/>
    </row>
    <row r="729" spans="1:11" ht="20.25" hidden="1" x14ac:dyDescent="0.35">
      <c r="A729" s="60" t="str">
        <f>+A744</f>
        <v>Аэрозоль краски</v>
      </c>
      <c r="B729" s="58" t="s">
        <v>107</v>
      </c>
      <c r="C729" s="54" t="str">
        <f>+TEXT(K674,"0.0000")&amp;" * 1000000 / (3600 * "&amp;TEXT(B$727,"0.0")&amp;" * "&amp;TEXT(B$728,"0.0")&amp;") * "&amp;TEXT(G$712,"0")&amp;" = "&amp;TEXT(G712*K674*1000000/3600/B$727/B$728,"0.0000000")&amp;" г/с "</f>
        <v xml:space="preserve">0.0000 * 1000000 / (3600 * 4.0 * 252.0) * 1 = 0.0000000 г/с </v>
      </c>
      <c r="D729" s="43"/>
      <c r="E729" s="43"/>
      <c r="F729" s="43"/>
      <c r="G729" s="43"/>
      <c r="H729" s="43"/>
      <c r="I729" s="43"/>
      <c r="J729" s="44">
        <f>+C659</f>
        <v>0</v>
      </c>
      <c r="K729" s="45"/>
    </row>
    <row r="730" spans="1:11" ht="15.75" hidden="1" x14ac:dyDescent="0.25">
      <c r="A730" s="58"/>
      <c r="B730" s="54"/>
      <c r="C730" s="54"/>
      <c r="D730" s="43"/>
      <c r="E730" s="43"/>
      <c r="F730" s="43"/>
      <c r="G730" s="43"/>
      <c r="H730" s="43"/>
      <c r="I730" s="43"/>
      <c r="J730" s="44">
        <f>+J729</f>
        <v>0</v>
      </c>
      <c r="K730" s="29"/>
    </row>
    <row r="731" spans="1:11" ht="15.75" hidden="1" x14ac:dyDescent="0.25">
      <c r="A731" s="43" t="s">
        <v>108</v>
      </c>
      <c r="B731" s="43"/>
      <c r="C731" s="43"/>
      <c r="D731" s="43"/>
      <c r="E731" s="43"/>
      <c r="F731" s="43"/>
      <c r="G731" s="43"/>
      <c r="H731" s="43"/>
      <c r="I731" s="43"/>
      <c r="J731" s="44">
        <f>+SUM(J733:J744)</f>
        <v>0</v>
      </c>
      <c r="K731" s="29"/>
    </row>
    <row r="732" spans="1:11" ht="15.75" hidden="1" x14ac:dyDescent="0.25">
      <c r="A732" s="68" t="s">
        <v>109</v>
      </c>
      <c r="B732" s="68" t="s">
        <v>110</v>
      </c>
      <c r="C732" s="108" t="s">
        <v>111</v>
      </c>
      <c r="D732" s="109"/>
      <c r="E732" s="108" t="s">
        <v>112</v>
      </c>
      <c r="F732" s="109"/>
      <c r="G732" s="43"/>
      <c r="H732" s="43"/>
      <c r="I732" s="43"/>
      <c r="J732" s="44">
        <f>+J731</f>
        <v>0</v>
      </c>
      <c r="K732" s="29"/>
    </row>
    <row r="733" spans="1:11" ht="15.75" hidden="1" x14ac:dyDescent="0.2">
      <c r="A733" s="69" t="s">
        <v>88</v>
      </c>
      <c r="B733" s="70">
        <v>1401</v>
      </c>
      <c r="C733" s="105">
        <f t="shared" ref="C733:C743" si="54">+ROUND(G$712*E733*10^6/(3600*B$710*B$711),7)</f>
        <v>0</v>
      </c>
      <c r="D733" s="101"/>
      <c r="E733" s="105">
        <f>ROUND(J$681*C686/100,6)</f>
        <v>0</v>
      </c>
      <c r="F733" s="101"/>
      <c r="G733" s="27"/>
      <c r="H733" s="27"/>
      <c r="I733" s="27"/>
      <c r="J733" s="37">
        <f t="shared" ref="J733:J744" si="55">+C733+E733</f>
        <v>0</v>
      </c>
      <c r="K733" s="29"/>
    </row>
    <row r="734" spans="1:11" ht="15.75" hidden="1" x14ac:dyDescent="0.2">
      <c r="A734" s="69" t="s">
        <v>91</v>
      </c>
      <c r="B734" s="70">
        <v>1210</v>
      </c>
      <c r="C734" s="105">
        <f t="shared" si="54"/>
        <v>0</v>
      </c>
      <c r="D734" s="101"/>
      <c r="E734" s="105">
        <f>ROUND(J$681*C688/100,6)</f>
        <v>0</v>
      </c>
      <c r="F734" s="101"/>
      <c r="G734" s="27"/>
      <c r="H734" s="27"/>
      <c r="I734" s="27"/>
      <c r="J734" s="37">
        <f t="shared" si="55"/>
        <v>0</v>
      </c>
      <c r="K734" s="29"/>
    </row>
    <row r="735" spans="1:11" ht="15.75" hidden="1" x14ac:dyDescent="0.2">
      <c r="A735" s="69" t="s">
        <v>92</v>
      </c>
      <c r="B735" s="70">
        <v>1042</v>
      </c>
      <c r="C735" s="105">
        <f t="shared" si="54"/>
        <v>0</v>
      </c>
      <c r="D735" s="101"/>
      <c r="E735" s="105">
        <f>ROUND(J$681*C690/100,6)</f>
        <v>0</v>
      </c>
      <c r="F735" s="101"/>
      <c r="G735" s="27"/>
      <c r="H735" s="27"/>
      <c r="I735" s="27"/>
      <c r="J735" s="37">
        <f t="shared" si="55"/>
        <v>0</v>
      </c>
      <c r="K735" s="29"/>
    </row>
    <row r="736" spans="1:11" ht="6" hidden="1" customHeight="1" x14ac:dyDescent="0.2">
      <c r="A736" s="69" t="s">
        <v>93</v>
      </c>
      <c r="B736" s="70">
        <v>1061</v>
      </c>
      <c r="C736" s="105">
        <f t="shared" si="54"/>
        <v>0</v>
      </c>
      <c r="D736" s="101"/>
      <c r="E736" s="105">
        <f>ROUND(J$681*C692/100,6)</f>
        <v>0</v>
      </c>
      <c r="F736" s="101"/>
      <c r="G736" s="27"/>
      <c r="H736" s="27"/>
      <c r="I736" s="27"/>
      <c r="J736" s="37">
        <f t="shared" si="55"/>
        <v>0</v>
      </c>
      <c r="K736" s="29"/>
    </row>
    <row r="737" spans="1:11" ht="15.75" hidden="1" x14ac:dyDescent="0.2">
      <c r="A737" s="69" t="s">
        <v>94</v>
      </c>
      <c r="B737" s="70">
        <v>1119</v>
      </c>
      <c r="C737" s="105">
        <f t="shared" si="54"/>
        <v>0</v>
      </c>
      <c r="D737" s="101"/>
      <c r="E737" s="105">
        <f>ROUND(J$681*C694/100,6)</f>
        <v>0</v>
      </c>
      <c r="F737" s="101"/>
      <c r="G737" s="27"/>
      <c r="H737" s="27"/>
      <c r="I737" s="27"/>
      <c r="J737" s="37">
        <f t="shared" si="55"/>
        <v>0</v>
      </c>
      <c r="K737" s="29"/>
    </row>
    <row r="738" spans="1:11" ht="15.75" hidden="1" x14ac:dyDescent="0.2">
      <c r="A738" s="69" t="s">
        <v>95</v>
      </c>
      <c r="B738" s="70">
        <v>621</v>
      </c>
      <c r="C738" s="105">
        <f t="shared" si="54"/>
        <v>0</v>
      </c>
      <c r="D738" s="101"/>
      <c r="E738" s="105">
        <f>ROUND(J$681*C696/100,6)</f>
        <v>0</v>
      </c>
      <c r="F738" s="101"/>
      <c r="G738" s="27"/>
      <c r="H738" s="27"/>
      <c r="I738" s="27"/>
      <c r="J738" s="37">
        <f t="shared" si="55"/>
        <v>0</v>
      </c>
      <c r="K738" s="29"/>
    </row>
    <row r="739" spans="1:11" ht="15.75" hidden="1" x14ac:dyDescent="0.2">
      <c r="A739" s="69" t="s">
        <v>96</v>
      </c>
      <c r="B739" s="70">
        <v>616</v>
      </c>
      <c r="C739" s="105">
        <f t="shared" si="54"/>
        <v>0</v>
      </c>
      <c r="D739" s="101"/>
      <c r="E739" s="105">
        <f>ROUND(J$681*C698/100,6)</f>
        <v>0</v>
      </c>
      <c r="F739" s="101"/>
      <c r="G739" s="27"/>
      <c r="H739" s="27"/>
      <c r="I739" s="27"/>
      <c r="J739" s="37">
        <f t="shared" si="55"/>
        <v>0</v>
      </c>
      <c r="K739" s="29"/>
    </row>
    <row r="740" spans="1:11" ht="15.75" hidden="1" x14ac:dyDescent="0.2">
      <c r="A740" s="69" t="s">
        <v>97</v>
      </c>
      <c r="B740" s="70">
        <v>2752</v>
      </c>
      <c r="C740" s="105">
        <f t="shared" si="54"/>
        <v>0</v>
      </c>
      <c r="D740" s="101"/>
      <c r="E740" s="105">
        <f>ROUND(J$681*C700/100,6)</f>
        <v>0</v>
      </c>
      <c r="F740" s="101"/>
      <c r="G740" s="27"/>
      <c r="H740" s="27"/>
      <c r="I740" s="27"/>
      <c r="J740" s="37">
        <f t="shared" si="55"/>
        <v>0</v>
      </c>
      <c r="K740" s="29"/>
    </row>
    <row r="741" spans="1:11" ht="15.75" hidden="1" x14ac:dyDescent="0.2">
      <c r="A741" s="69" t="s">
        <v>98</v>
      </c>
      <c r="B741" s="70">
        <v>1240</v>
      </c>
      <c r="C741" s="105">
        <f t="shared" si="54"/>
        <v>0</v>
      </c>
      <c r="D741" s="101"/>
      <c r="E741" s="105">
        <f>ROUND(J$681*C702/100,6)</f>
        <v>0</v>
      </c>
      <c r="F741" s="101"/>
      <c r="G741" s="27"/>
      <c r="H741" s="27"/>
      <c r="I741" s="27"/>
      <c r="J741" s="37">
        <f t="shared" si="55"/>
        <v>0</v>
      </c>
    </row>
    <row r="742" spans="1:11" ht="15.75" hidden="1" x14ac:dyDescent="0.2">
      <c r="A742" s="69" t="s">
        <v>99</v>
      </c>
      <c r="B742" s="70">
        <v>2750</v>
      </c>
      <c r="C742" s="105">
        <f t="shared" si="54"/>
        <v>0</v>
      </c>
      <c r="D742" s="101"/>
      <c r="E742" s="105">
        <f>ROUND(J$681*C704/100,6)</f>
        <v>0</v>
      </c>
      <c r="F742" s="101"/>
      <c r="G742" s="27"/>
      <c r="H742" s="27"/>
      <c r="I742" s="27"/>
      <c r="J742" s="37">
        <f t="shared" si="55"/>
        <v>0</v>
      </c>
    </row>
    <row r="743" spans="1:11" ht="15.75" hidden="1" x14ac:dyDescent="0.2">
      <c r="A743" s="69" t="s">
        <v>121</v>
      </c>
      <c r="B743" s="70">
        <v>2704</v>
      </c>
      <c r="C743" s="100">
        <f t="shared" si="54"/>
        <v>0</v>
      </c>
      <c r="D743" s="104"/>
      <c r="E743" s="100">
        <f>ROUND(J$681*C706/100,6)</f>
        <v>0</v>
      </c>
      <c r="F743" s="104"/>
      <c r="G743" s="27"/>
      <c r="H743" s="27"/>
      <c r="I743" s="27"/>
      <c r="J743" s="37">
        <f t="shared" si="55"/>
        <v>0</v>
      </c>
    </row>
    <row r="744" spans="1:11" ht="15.75" hidden="1" x14ac:dyDescent="0.2">
      <c r="A744" s="69" t="s">
        <v>78</v>
      </c>
      <c r="B744" s="70">
        <v>2902</v>
      </c>
      <c r="C744" s="105">
        <f>+ROUND(G$712*E744*10^6/(3600*B727*B728),7)</f>
        <v>0</v>
      </c>
      <c r="D744" s="101"/>
      <c r="E744" s="105">
        <f>+K674</f>
        <v>0</v>
      </c>
      <c r="F744" s="101"/>
      <c r="G744" s="27"/>
      <c r="H744" s="27"/>
      <c r="I744" s="27"/>
      <c r="J744" s="37">
        <f t="shared" si="55"/>
        <v>0</v>
      </c>
    </row>
    <row r="745" spans="1:11" ht="15" x14ac:dyDescent="0.2">
      <c r="J745" s="44">
        <f>+J731</f>
        <v>0</v>
      </c>
    </row>
    <row r="746" spans="1:11" ht="15.75" x14ac:dyDescent="0.2">
      <c r="A746" s="27" t="s">
        <v>122</v>
      </c>
      <c r="B746" s="80"/>
      <c r="C746" s="80"/>
      <c r="D746" s="80"/>
      <c r="E746" s="80"/>
      <c r="F746" s="80"/>
      <c r="G746" s="27"/>
      <c r="H746" s="27"/>
      <c r="I746" s="27"/>
      <c r="J746" s="81">
        <f>+SUM(J748:J766)</f>
        <v>2.8379097</v>
      </c>
    </row>
    <row r="747" spans="1:11" ht="21" customHeight="1" x14ac:dyDescent="0.2">
      <c r="A747" s="82" t="s">
        <v>109</v>
      </c>
      <c r="B747" s="82" t="s">
        <v>110</v>
      </c>
      <c r="C747" s="106" t="s">
        <v>123</v>
      </c>
      <c r="D747" s="107"/>
      <c r="E747" s="106" t="s">
        <v>124</v>
      </c>
      <c r="F747" s="107"/>
      <c r="G747" s="27"/>
      <c r="H747" s="27"/>
      <c r="I747" s="27"/>
      <c r="J747" s="83">
        <f>+J746</f>
        <v>2.8379097</v>
      </c>
    </row>
    <row r="748" spans="1:11" ht="21" hidden="1" customHeight="1" x14ac:dyDescent="0.2">
      <c r="A748" s="84" t="s">
        <v>125</v>
      </c>
      <c r="B748" s="70">
        <v>1401</v>
      </c>
      <c r="C748" s="100">
        <f>+C733+C646+C562+C478+C394+C309+C222+C138</f>
        <v>4.9001500000000003E-2</v>
      </c>
      <c r="D748" s="101"/>
      <c r="E748" s="100">
        <f t="shared" ref="E748:E757" si="56">+E733+E646+E562+E478+E394+E309+E222+E138</f>
        <v>0.128776</v>
      </c>
      <c r="F748" s="101"/>
      <c r="G748" s="27"/>
      <c r="H748" s="27"/>
      <c r="I748" s="27"/>
      <c r="J748" s="85">
        <f>+C748+E748</f>
        <v>0.1777775</v>
      </c>
    </row>
    <row r="749" spans="1:11" ht="21" hidden="1" customHeight="1" x14ac:dyDescent="0.2">
      <c r="A749" s="84" t="s">
        <v>91</v>
      </c>
      <c r="B749" s="70">
        <v>1210</v>
      </c>
      <c r="C749" s="100">
        <f t="shared" ref="C749:C757" si="57">+C734+C647+C563+C479+C395+C310+C223+C139</f>
        <v>7.7235200000000004E-2</v>
      </c>
      <c r="D749" s="101"/>
      <c r="E749" s="100">
        <f t="shared" si="56"/>
        <v>0.20297400000000002</v>
      </c>
      <c r="F749" s="101"/>
      <c r="G749" s="27"/>
      <c r="H749" s="27"/>
      <c r="I749" s="27"/>
      <c r="J749" s="85">
        <f>+C749+E749</f>
        <v>0.28020920000000005</v>
      </c>
    </row>
    <row r="750" spans="1:11" ht="30" hidden="1" x14ac:dyDescent="0.2">
      <c r="A750" s="84" t="s">
        <v>126</v>
      </c>
      <c r="B750" s="70">
        <v>1042</v>
      </c>
      <c r="C750" s="100">
        <f t="shared" si="57"/>
        <v>8.20993E-2</v>
      </c>
      <c r="D750" s="101"/>
      <c r="E750" s="100">
        <f t="shared" si="56"/>
        <v>0.21575699999999998</v>
      </c>
      <c r="F750" s="101"/>
      <c r="G750" s="27"/>
      <c r="H750" s="27"/>
      <c r="I750" s="27"/>
      <c r="J750" s="85">
        <f t="shared" ref="J750:J766" si="58">+C750+E750</f>
        <v>0.29785629999999996</v>
      </c>
    </row>
    <row r="751" spans="1:11" ht="15.75" hidden="1" x14ac:dyDescent="0.2">
      <c r="A751" s="84" t="s">
        <v>127</v>
      </c>
      <c r="B751" s="70">
        <v>1061</v>
      </c>
      <c r="C751" s="100">
        <f t="shared" si="57"/>
        <v>5.1920099999999997E-2</v>
      </c>
      <c r="D751" s="101"/>
      <c r="E751" s="100">
        <f t="shared" si="56"/>
        <v>0.13644600000000001</v>
      </c>
      <c r="F751" s="101"/>
      <c r="G751" s="27"/>
      <c r="H751" s="27"/>
      <c r="I751" s="27"/>
      <c r="J751" s="85">
        <f t="shared" si="58"/>
        <v>0.18836610000000001</v>
      </c>
    </row>
    <row r="752" spans="1:11" ht="21" hidden="1" customHeight="1" x14ac:dyDescent="0.2">
      <c r="A752" s="84" t="s">
        <v>94</v>
      </c>
      <c r="B752" s="70">
        <v>1119</v>
      </c>
      <c r="C752" s="100">
        <f t="shared" si="57"/>
        <v>4.1536099999999999E-2</v>
      </c>
      <c r="D752" s="101"/>
      <c r="E752" s="100">
        <f t="shared" si="56"/>
        <v>0.109157</v>
      </c>
      <c r="F752" s="101"/>
      <c r="G752" s="27"/>
      <c r="H752" s="27"/>
      <c r="I752" s="27"/>
      <c r="J752" s="85">
        <f t="shared" si="58"/>
        <v>0.1506931</v>
      </c>
    </row>
    <row r="753" spans="1:10" ht="21" hidden="1" customHeight="1" x14ac:dyDescent="0.2">
      <c r="A753" s="84" t="s">
        <v>95</v>
      </c>
      <c r="B753" s="70">
        <v>621</v>
      </c>
      <c r="C753" s="100">
        <f t="shared" si="57"/>
        <v>0.28491519999999998</v>
      </c>
      <c r="D753" s="101"/>
      <c r="E753" s="100">
        <f t="shared" si="56"/>
        <v>0.74875700000000001</v>
      </c>
      <c r="F753" s="101"/>
      <c r="G753" s="27"/>
      <c r="H753" s="27"/>
      <c r="I753" s="27"/>
      <c r="J753" s="85">
        <f t="shared" si="58"/>
        <v>1.0336722</v>
      </c>
    </row>
    <row r="754" spans="1:10" ht="21" customHeight="1" x14ac:dyDescent="0.2">
      <c r="A754" s="84" t="s">
        <v>96</v>
      </c>
      <c r="B754" s="70">
        <v>616</v>
      </c>
      <c r="C754" s="100">
        <f>C144+C228+C568</f>
        <v>0.150121</v>
      </c>
      <c r="D754" s="101"/>
      <c r="E754" s="100">
        <f t="shared" si="56"/>
        <v>0.32682</v>
      </c>
      <c r="F754" s="101"/>
      <c r="G754" s="27"/>
      <c r="H754" s="27"/>
      <c r="I754" s="27"/>
      <c r="J754" s="85">
        <f t="shared" si="58"/>
        <v>0.476941</v>
      </c>
    </row>
    <row r="755" spans="1:10" ht="15.75" x14ac:dyDescent="0.2">
      <c r="A755" s="84" t="s">
        <v>97</v>
      </c>
      <c r="B755" s="70">
        <v>2752</v>
      </c>
      <c r="C755" s="100">
        <f>C229+C569</f>
        <v>5.3275999999999997E-2</v>
      </c>
      <c r="D755" s="101"/>
      <c r="E755" s="100">
        <f>E229+E569</f>
        <v>7.0580000000000004E-2</v>
      </c>
      <c r="F755" s="101"/>
      <c r="G755" s="27"/>
      <c r="H755" s="27"/>
      <c r="I755" s="27"/>
      <c r="J755" s="85">
        <f t="shared" si="58"/>
        <v>0.12385599999999999</v>
      </c>
    </row>
    <row r="756" spans="1:10" ht="12.75" customHeight="1" x14ac:dyDescent="0.2">
      <c r="A756" s="84" t="s">
        <v>98</v>
      </c>
      <c r="B756" s="70">
        <v>1240</v>
      </c>
      <c r="C756" s="100">
        <f>C486</f>
        <v>1.6876700000000001E-2</v>
      </c>
      <c r="D756" s="101"/>
      <c r="E756" s="100">
        <f>E486</f>
        <v>4.4352000000000003E-2</v>
      </c>
      <c r="F756" s="101"/>
      <c r="G756" s="27"/>
      <c r="H756" s="27"/>
      <c r="I756" s="27"/>
      <c r="J756" s="85">
        <f t="shared" si="58"/>
        <v>6.1228700000000004E-2</v>
      </c>
    </row>
    <row r="757" spans="1:10" ht="15.75" hidden="1" x14ac:dyDescent="0.2">
      <c r="A757" s="84" t="s">
        <v>99</v>
      </c>
      <c r="B757" s="70">
        <v>2750</v>
      </c>
      <c r="C757" s="100">
        <f t="shared" si="57"/>
        <v>0</v>
      </c>
      <c r="D757" s="101"/>
      <c r="E757" s="100">
        <f t="shared" si="56"/>
        <v>0</v>
      </c>
      <c r="F757" s="101"/>
      <c r="G757" s="27"/>
      <c r="H757" s="27"/>
      <c r="I757" s="27"/>
      <c r="J757" s="85">
        <f t="shared" si="58"/>
        <v>0</v>
      </c>
    </row>
    <row r="758" spans="1:10" ht="15" hidden="1" x14ac:dyDescent="0.2">
      <c r="A758" s="84" t="s">
        <v>128</v>
      </c>
      <c r="B758" s="70">
        <v>2704</v>
      </c>
      <c r="C758" s="100">
        <f>+C743</f>
        <v>0</v>
      </c>
      <c r="D758" s="101"/>
      <c r="E758" s="100">
        <f>+E743</f>
        <v>0</v>
      </c>
      <c r="F758" s="101"/>
      <c r="J758" s="85">
        <f t="shared" si="58"/>
        <v>0</v>
      </c>
    </row>
    <row r="759" spans="1:10" ht="15" hidden="1" x14ac:dyDescent="0.2">
      <c r="A759" s="84" t="s">
        <v>115</v>
      </c>
      <c r="B759" s="70">
        <v>2732</v>
      </c>
      <c r="C759" s="100">
        <f>+C319</f>
        <v>0</v>
      </c>
      <c r="D759" s="101"/>
      <c r="E759" s="100">
        <f>+E319</f>
        <v>0</v>
      </c>
      <c r="F759" s="101"/>
      <c r="J759" s="85">
        <f t="shared" si="58"/>
        <v>0</v>
      </c>
    </row>
    <row r="760" spans="1:10" ht="15" x14ac:dyDescent="0.2">
      <c r="A760" s="84" t="str">
        <f>A651</f>
        <v>Толуол</v>
      </c>
      <c r="B760" s="70">
        <v>621</v>
      </c>
      <c r="C760" s="129">
        <f>C483+C651</f>
        <v>0.28491519999999998</v>
      </c>
      <c r="D760" s="130"/>
      <c r="E760" s="129">
        <f>E483+E651</f>
        <v>0.74875700000000001</v>
      </c>
      <c r="F760" s="130"/>
      <c r="J760" s="85"/>
    </row>
    <row r="761" spans="1:10" ht="15" x14ac:dyDescent="0.2">
      <c r="A761" s="84" t="str">
        <f>A648</f>
        <v>Спирт n-бутиловый</v>
      </c>
      <c r="B761" s="70">
        <v>1042</v>
      </c>
      <c r="C761" s="129">
        <f>C480+C648</f>
        <v>8.20993E-2</v>
      </c>
      <c r="D761" s="130"/>
      <c r="E761" s="129">
        <f>E480+E648</f>
        <v>0.21575699999999998</v>
      </c>
      <c r="F761" s="130"/>
      <c r="J761" s="85"/>
    </row>
    <row r="762" spans="1:10" ht="15" x14ac:dyDescent="0.2">
      <c r="A762" s="84" t="str">
        <f>A649</f>
        <v>Спирт этиловый</v>
      </c>
      <c r="B762" s="70">
        <v>1061</v>
      </c>
      <c r="C762" s="129">
        <f>C649</f>
        <v>5.1920099999999997E-2</v>
      </c>
      <c r="D762" s="130"/>
      <c r="E762" s="129">
        <f>E649</f>
        <v>0.13644600000000001</v>
      </c>
      <c r="F762" s="130"/>
      <c r="J762" s="85"/>
    </row>
    <row r="763" spans="1:10" ht="15" x14ac:dyDescent="0.2">
      <c r="A763" s="84" t="str">
        <f>A650</f>
        <v>Этилцеллозольв</v>
      </c>
      <c r="B763" s="70">
        <v>1119</v>
      </c>
      <c r="C763" s="129">
        <f>C650</f>
        <v>4.1536099999999999E-2</v>
      </c>
      <c r="D763" s="130"/>
      <c r="E763" s="129">
        <f>E650</f>
        <v>0.109157</v>
      </c>
      <c r="F763" s="130"/>
      <c r="J763" s="85"/>
    </row>
    <row r="764" spans="1:10" ht="15" x14ac:dyDescent="0.2">
      <c r="A764" s="84" t="str">
        <f>A647</f>
        <v>Бутилацетат</v>
      </c>
      <c r="B764" s="70">
        <v>1210</v>
      </c>
      <c r="C764" s="129">
        <f>C479+C647</f>
        <v>7.7235200000000004E-2</v>
      </c>
      <c r="D764" s="130"/>
      <c r="E764" s="129">
        <f>E479+E647</f>
        <v>0.20297400000000002</v>
      </c>
      <c r="F764" s="130"/>
      <c r="J764" s="85"/>
    </row>
    <row r="765" spans="1:10" ht="15" x14ac:dyDescent="0.2">
      <c r="A765" s="84" t="str">
        <f>A646</f>
        <v>Ацетон</v>
      </c>
      <c r="B765" s="70">
        <v>1401</v>
      </c>
      <c r="C765" s="129">
        <f>C478+C646</f>
        <v>4.9001500000000003E-2</v>
      </c>
      <c r="D765" s="130"/>
      <c r="E765" s="129">
        <f>E478+E646</f>
        <v>0.128776</v>
      </c>
      <c r="F765" s="130"/>
      <c r="J765" s="85"/>
    </row>
    <row r="766" spans="1:10" ht="15" x14ac:dyDescent="0.2">
      <c r="A766" s="84" t="str">
        <f>A488</f>
        <v>Аэрозоль краски</v>
      </c>
      <c r="B766" s="70">
        <v>2902</v>
      </c>
      <c r="C766" s="100">
        <f>C488</f>
        <v>4.1095999999999997E-3</v>
      </c>
      <c r="D766" s="101"/>
      <c r="E766" s="100">
        <f>E488</f>
        <v>4.3200000000000002E-2</v>
      </c>
      <c r="F766" s="101"/>
      <c r="J766" s="85">
        <f t="shared" si="58"/>
        <v>4.73096E-2</v>
      </c>
    </row>
    <row r="767" spans="1:10" ht="15" x14ac:dyDescent="0.2">
      <c r="A767" s="126"/>
      <c r="B767" s="87"/>
      <c r="C767" s="127"/>
      <c r="D767" s="128"/>
      <c r="E767" s="127"/>
      <c r="F767" s="128"/>
      <c r="J767" s="85"/>
    </row>
    <row r="768" spans="1:10" ht="15.75" x14ac:dyDescent="0.2">
      <c r="A768" s="86"/>
      <c r="B768" s="87"/>
      <c r="C768" s="88"/>
      <c r="D768" s="89"/>
      <c r="E768" s="89"/>
      <c r="F768" s="27"/>
    </row>
    <row r="770" spans="1:10" ht="15.75" x14ac:dyDescent="0.25">
      <c r="A770" s="90" t="s">
        <v>129</v>
      </c>
      <c r="B770" s="91"/>
      <c r="C770" s="91"/>
      <c r="D770" s="91"/>
      <c r="E770" s="91"/>
      <c r="F770" s="91"/>
      <c r="G770" s="91"/>
      <c r="H770" s="91"/>
    </row>
    <row r="771" spans="1:10" ht="15.75" x14ac:dyDescent="0.25">
      <c r="A771" s="92"/>
      <c r="B771" s="91"/>
      <c r="C771" s="91"/>
      <c r="D771" s="91"/>
      <c r="E771" s="91"/>
      <c r="F771" s="91"/>
      <c r="G771" s="91"/>
      <c r="H771" s="91"/>
    </row>
    <row r="772" spans="1:10" ht="15.75" x14ac:dyDescent="0.25">
      <c r="A772" s="30" t="s">
        <v>130</v>
      </c>
      <c r="B772" s="31"/>
      <c r="C772" s="32"/>
      <c r="D772" s="32"/>
      <c r="E772" s="93"/>
      <c r="F772" s="94"/>
      <c r="G772" s="94"/>
      <c r="H772" s="94"/>
    </row>
    <row r="773" spans="1:10" ht="15.75" x14ac:dyDescent="0.25">
      <c r="A773" s="30"/>
      <c r="B773" s="31"/>
      <c r="C773" s="32"/>
      <c r="D773" s="32"/>
      <c r="E773" s="93"/>
      <c r="F773" s="94"/>
      <c r="G773" s="94"/>
      <c r="H773" s="94"/>
    </row>
    <row r="774" spans="1:10" ht="18.75" x14ac:dyDescent="0.25">
      <c r="A774" s="102" t="s">
        <v>131</v>
      </c>
      <c r="B774" s="103"/>
      <c r="C774" s="32"/>
      <c r="D774" s="32"/>
      <c r="E774" s="93"/>
      <c r="F774" s="94"/>
      <c r="G774" s="94"/>
      <c r="H774" s="94"/>
    </row>
    <row r="775" spans="1:10" ht="15.75" x14ac:dyDescent="0.25">
      <c r="A775" s="94" t="s">
        <v>132</v>
      </c>
      <c r="B775" s="31"/>
      <c r="C775" s="32"/>
      <c r="D775" s="32"/>
      <c r="E775" s="93"/>
      <c r="F775" s="94"/>
      <c r="G775" s="94"/>
      <c r="H775" s="94"/>
    </row>
    <row r="776" spans="1:10" ht="15.75" x14ac:dyDescent="0.25">
      <c r="A776" s="95" t="s">
        <v>133</v>
      </c>
      <c r="B776" s="31"/>
      <c r="C776" s="32"/>
      <c r="D776" s="32"/>
      <c r="E776" s="93"/>
      <c r="F776" s="94"/>
      <c r="G776" s="94"/>
      <c r="H776" s="94"/>
    </row>
    <row r="777" spans="1:10" ht="15.75" x14ac:dyDescent="0.25">
      <c r="A777" s="96" t="s">
        <v>134</v>
      </c>
      <c r="B777" s="97">
        <f>+C20</f>
        <v>1.139</v>
      </c>
      <c r="C777" s="98" t="s">
        <v>24</v>
      </c>
      <c r="D777" s="32"/>
      <c r="E777" s="93"/>
      <c r="F777" s="94"/>
      <c r="G777" s="94"/>
      <c r="H777" s="94"/>
    </row>
    <row r="778" spans="1:10" ht="15.75" x14ac:dyDescent="0.25">
      <c r="A778" s="96" t="s">
        <v>135</v>
      </c>
      <c r="B778" s="96">
        <f>+C18</f>
        <v>0.5</v>
      </c>
      <c r="C778" s="98" t="s">
        <v>19</v>
      </c>
      <c r="D778" s="32"/>
      <c r="E778" s="93"/>
      <c r="F778" s="94"/>
      <c r="G778" s="94"/>
      <c r="H778" s="94"/>
    </row>
    <row r="779" spans="1:10" ht="15.75" x14ac:dyDescent="0.25">
      <c r="A779" s="96" t="s">
        <v>136</v>
      </c>
      <c r="B779" s="99" t="str">
        <f>TEXT(B777,"0.000")&amp;"*4/(3.14*"&amp;TEXT(B778,"0.00")&amp;"^2)="&amp;TEXT(J779,"0.00")&amp;"м/с"</f>
        <v>1.139*4/(3.14*0.50^2)=5.80м/с</v>
      </c>
      <c r="C779" s="32"/>
      <c r="D779" s="32"/>
      <c r="E779" s="93"/>
      <c r="F779" s="94"/>
      <c r="G779" s="94"/>
      <c r="H779" s="94"/>
      <c r="J779" s="83">
        <f>+B777*4/(PI()*B778^2)</f>
        <v>5.8008793658134019</v>
      </c>
    </row>
  </sheetData>
  <autoFilter ref="J8:J768">
    <filterColumn colId="0">
      <customFilters>
        <customFilter operator="greaterThan" val="0"/>
      </customFilters>
    </filterColumn>
  </autoFilter>
  <mergeCells count="256">
    <mergeCell ref="A1:I1"/>
    <mergeCell ref="A3:G3"/>
    <mergeCell ref="A5:A6"/>
    <mergeCell ref="A10:D10"/>
    <mergeCell ref="E10:F11"/>
    <mergeCell ref="A11:B11"/>
    <mergeCell ref="C11:D11"/>
    <mergeCell ref="C760:D760"/>
    <mergeCell ref="C761:D761"/>
    <mergeCell ref="E760:F760"/>
    <mergeCell ref="E761:F761"/>
    <mergeCell ref="A32:E32"/>
    <mergeCell ref="A39:C39"/>
    <mergeCell ref="A46:C46"/>
    <mergeCell ref="D46:F46"/>
    <mergeCell ref="A55:E55"/>
    <mergeCell ref="A60:C60"/>
    <mergeCell ref="A12:B12"/>
    <mergeCell ref="C12:D12"/>
    <mergeCell ref="E12:F12"/>
    <mergeCell ref="A13:B13"/>
    <mergeCell ref="C13:D13"/>
    <mergeCell ref="E13:F13"/>
    <mergeCell ref="C140:D140"/>
    <mergeCell ref="E140:F140"/>
    <mergeCell ref="C141:D141"/>
    <mergeCell ref="E141:F141"/>
    <mergeCell ref="C142:D142"/>
    <mergeCell ref="E142:F142"/>
    <mergeCell ref="C137:D137"/>
    <mergeCell ref="E137:F137"/>
    <mergeCell ref="C138:D138"/>
    <mergeCell ref="E138:F138"/>
    <mergeCell ref="C139:D139"/>
    <mergeCell ref="E139:F139"/>
    <mergeCell ref="C146:D146"/>
    <mergeCell ref="E146:F146"/>
    <mergeCell ref="C147:D147"/>
    <mergeCell ref="E147:F147"/>
    <mergeCell ref="C148:D148"/>
    <mergeCell ref="E148:F148"/>
    <mergeCell ref="C143:D143"/>
    <mergeCell ref="E143:F143"/>
    <mergeCell ref="C144:D144"/>
    <mergeCell ref="E144:F144"/>
    <mergeCell ref="C145:D145"/>
    <mergeCell ref="E145:F145"/>
    <mergeCell ref="C224:D224"/>
    <mergeCell ref="E224:F224"/>
    <mergeCell ref="C225:D225"/>
    <mergeCell ref="E225:F225"/>
    <mergeCell ref="C226:D226"/>
    <mergeCell ref="E226:F226"/>
    <mergeCell ref="C221:D221"/>
    <mergeCell ref="E221:F221"/>
    <mergeCell ref="C222:D222"/>
    <mergeCell ref="E222:F222"/>
    <mergeCell ref="C223:D223"/>
    <mergeCell ref="E223:F223"/>
    <mergeCell ref="C230:D230"/>
    <mergeCell ref="E230:F230"/>
    <mergeCell ref="C231:D231"/>
    <mergeCell ref="E231:F231"/>
    <mergeCell ref="C232:D232"/>
    <mergeCell ref="E232:F232"/>
    <mergeCell ref="C227:D227"/>
    <mergeCell ref="E227:F227"/>
    <mergeCell ref="C228:D228"/>
    <mergeCell ref="E228:F228"/>
    <mergeCell ref="C229:D229"/>
    <mergeCell ref="E229:F229"/>
    <mergeCell ref="C311:D311"/>
    <mergeCell ref="E311:F311"/>
    <mergeCell ref="C312:D312"/>
    <mergeCell ref="E312:F312"/>
    <mergeCell ref="C313:D313"/>
    <mergeCell ref="E313:F313"/>
    <mergeCell ref="C308:D308"/>
    <mergeCell ref="E308:F308"/>
    <mergeCell ref="C309:D309"/>
    <mergeCell ref="E309:F309"/>
    <mergeCell ref="C310:D310"/>
    <mergeCell ref="E310:F310"/>
    <mergeCell ref="C317:D317"/>
    <mergeCell ref="E317:F317"/>
    <mergeCell ref="C318:D318"/>
    <mergeCell ref="E318:F318"/>
    <mergeCell ref="C319:D319"/>
    <mergeCell ref="E319:F319"/>
    <mergeCell ref="C314:D314"/>
    <mergeCell ref="E314:F314"/>
    <mergeCell ref="C315:D315"/>
    <mergeCell ref="E315:F315"/>
    <mergeCell ref="C316:D316"/>
    <mergeCell ref="E316:F316"/>
    <mergeCell ref="C395:D395"/>
    <mergeCell ref="E395:F395"/>
    <mergeCell ref="C396:D396"/>
    <mergeCell ref="E396:F396"/>
    <mergeCell ref="C397:D397"/>
    <mergeCell ref="E397:F397"/>
    <mergeCell ref="C320:D320"/>
    <mergeCell ref="E320:F320"/>
    <mergeCell ref="C393:D393"/>
    <mergeCell ref="E393:F393"/>
    <mergeCell ref="C394:D394"/>
    <mergeCell ref="E394:F394"/>
    <mergeCell ref="C401:D401"/>
    <mergeCell ref="E401:F401"/>
    <mergeCell ref="C402:D402"/>
    <mergeCell ref="E402:F402"/>
    <mergeCell ref="C403:D403"/>
    <mergeCell ref="E403:F403"/>
    <mergeCell ref="C398:D398"/>
    <mergeCell ref="E398:F398"/>
    <mergeCell ref="C399:D399"/>
    <mergeCell ref="E399:F399"/>
    <mergeCell ref="C400:D400"/>
    <mergeCell ref="E400:F400"/>
    <mergeCell ref="C479:D479"/>
    <mergeCell ref="E479:F479"/>
    <mergeCell ref="C480:D480"/>
    <mergeCell ref="E480:F480"/>
    <mergeCell ref="C481:D481"/>
    <mergeCell ref="E481:F481"/>
    <mergeCell ref="C404:D404"/>
    <mergeCell ref="E404:F404"/>
    <mergeCell ref="C477:D477"/>
    <mergeCell ref="E477:F477"/>
    <mergeCell ref="C478:D478"/>
    <mergeCell ref="E478:F478"/>
    <mergeCell ref="C485:D485"/>
    <mergeCell ref="E485:F485"/>
    <mergeCell ref="C486:D486"/>
    <mergeCell ref="E486:F486"/>
    <mergeCell ref="C487:D487"/>
    <mergeCell ref="E487:F487"/>
    <mergeCell ref="C482:D482"/>
    <mergeCell ref="E482:F482"/>
    <mergeCell ref="C483:D483"/>
    <mergeCell ref="E483:F483"/>
    <mergeCell ref="C484:D484"/>
    <mergeCell ref="E484:F484"/>
    <mergeCell ref="C563:D563"/>
    <mergeCell ref="E563:F563"/>
    <mergeCell ref="C564:D564"/>
    <mergeCell ref="E564:F564"/>
    <mergeCell ref="C565:D565"/>
    <mergeCell ref="E565:F565"/>
    <mergeCell ref="C488:D488"/>
    <mergeCell ref="E488:F488"/>
    <mergeCell ref="C561:D561"/>
    <mergeCell ref="E561:F561"/>
    <mergeCell ref="C562:D562"/>
    <mergeCell ref="E562:F562"/>
    <mergeCell ref="C569:D569"/>
    <mergeCell ref="E569:F569"/>
    <mergeCell ref="C570:D570"/>
    <mergeCell ref="E570:F570"/>
    <mergeCell ref="C571:D571"/>
    <mergeCell ref="E571:F571"/>
    <mergeCell ref="C566:D566"/>
    <mergeCell ref="E566:F566"/>
    <mergeCell ref="C567:D567"/>
    <mergeCell ref="E567:F567"/>
    <mergeCell ref="C568:D568"/>
    <mergeCell ref="E568:F568"/>
    <mergeCell ref="C647:D647"/>
    <mergeCell ref="E647:F647"/>
    <mergeCell ref="C648:D648"/>
    <mergeCell ref="E648:F648"/>
    <mergeCell ref="C649:D649"/>
    <mergeCell ref="E649:F649"/>
    <mergeCell ref="C572:D572"/>
    <mergeCell ref="E572:F572"/>
    <mergeCell ref="C645:D645"/>
    <mergeCell ref="E645:F645"/>
    <mergeCell ref="C646:D646"/>
    <mergeCell ref="E646:F646"/>
    <mergeCell ref="C653:D653"/>
    <mergeCell ref="E653:F653"/>
    <mergeCell ref="C654:D654"/>
    <mergeCell ref="E654:F654"/>
    <mergeCell ref="C655:D655"/>
    <mergeCell ref="E655:F655"/>
    <mergeCell ref="C650:D650"/>
    <mergeCell ref="E650:F650"/>
    <mergeCell ref="C651:D651"/>
    <mergeCell ref="E651:F651"/>
    <mergeCell ref="C652:D652"/>
    <mergeCell ref="E652:F652"/>
    <mergeCell ref="C734:D734"/>
    <mergeCell ref="E734:F734"/>
    <mergeCell ref="C735:D735"/>
    <mergeCell ref="E735:F735"/>
    <mergeCell ref="C736:D736"/>
    <mergeCell ref="E736:F736"/>
    <mergeCell ref="C656:D656"/>
    <mergeCell ref="E656:F656"/>
    <mergeCell ref="C732:D732"/>
    <mergeCell ref="E732:F732"/>
    <mergeCell ref="C733:D733"/>
    <mergeCell ref="E733:F733"/>
    <mergeCell ref="C740:D740"/>
    <mergeCell ref="E740:F740"/>
    <mergeCell ref="C741:D741"/>
    <mergeCell ref="E741:F741"/>
    <mergeCell ref="C742:D742"/>
    <mergeCell ref="E742:F742"/>
    <mergeCell ref="C737:D737"/>
    <mergeCell ref="E737:F737"/>
    <mergeCell ref="C738:D738"/>
    <mergeCell ref="E738:F738"/>
    <mergeCell ref="C739:D739"/>
    <mergeCell ref="E739:F739"/>
    <mergeCell ref="C748:D748"/>
    <mergeCell ref="E748:F748"/>
    <mergeCell ref="C749:D749"/>
    <mergeCell ref="E749:F749"/>
    <mergeCell ref="C750:D750"/>
    <mergeCell ref="E750:F750"/>
    <mergeCell ref="C743:D743"/>
    <mergeCell ref="E743:F743"/>
    <mergeCell ref="C744:D744"/>
    <mergeCell ref="E744:F744"/>
    <mergeCell ref="C747:D747"/>
    <mergeCell ref="E747:F747"/>
    <mergeCell ref="C754:D754"/>
    <mergeCell ref="E754:F754"/>
    <mergeCell ref="C755:D755"/>
    <mergeCell ref="E755:F755"/>
    <mergeCell ref="C756:D756"/>
    <mergeCell ref="E756:F756"/>
    <mergeCell ref="C751:D751"/>
    <mergeCell ref="E751:F751"/>
    <mergeCell ref="C752:D752"/>
    <mergeCell ref="E752:F752"/>
    <mergeCell ref="C753:D753"/>
    <mergeCell ref="E753:F753"/>
    <mergeCell ref="C766:D766"/>
    <mergeCell ref="E766:F766"/>
    <mergeCell ref="A774:B774"/>
    <mergeCell ref="C757:D757"/>
    <mergeCell ref="E757:F757"/>
    <mergeCell ref="C758:D758"/>
    <mergeCell ref="E758:F758"/>
    <mergeCell ref="C759:D759"/>
    <mergeCell ref="E759:F759"/>
    <mergeCell ref="C762:D762"/>
    <mergeCell ref="C763:D763"/>
    <mergeCell ref="E762:F762"/>
    <mergeCell ref="E763:F763"/>
    <mergeCell ref="C764:D764"/>
    <mergeCell ref="E764:F764"/>
    <mergeCell ref="E765:F765"/>
    <mergeCell ref="C765:D765"/>
  </mergeCells>
  <pageMargins left="0.78740157480314965" right="0.31496062992125984" top="0.59055118110236227" bottom="0.59055118110236227" header="0.51181102362204722" footer="0.51181102362204722"/>
  <pageSetup paperSize="9" scale="10" fitToHeight="10" orientation="portrait" r:id="rId1"/>
  <headerFooter alignWithMargins="0"/>
  <rowBreaks count="2" manualBreakCount="2">
    <brk id="559" max="8" man="1"/>
    <brk id="638" max="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8</xdr:col>
                <xdr:colOff>571500</xdr:colOff>
                <xdr:row>63</xdr:row>
                <xdr:rowOff>0</xdr:rowOff>
              </from>
              <to>
                <xdr:col>8</xdr:col>
                <xdr:colOff>723900</xdr:colOff>
                <xdr:row>63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>
              <from>
                <xdr:col>8</xdr:col>
                <xdr:colOff>581025</xdr:colOff>
                <xdr:row>63</xdr:row>
                <xdr:rowOff>0</xdr:rowOff>
              </from>
              <to>
                <xdr:col>8</xdr:col>
                <xdr:colOff>733425</xdr:colOff>
                <xdr:row>63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>
              <from>
                <xdr:col>8</xdr:col>
                <xdr:colOff>571500</xdr:colOff>
                <xdr:row>229</xdr:row>
                <xdr:rowOff>0</xdr:rowOff>
              </from>
              <to>
                <xdr:col>8</xdr:col>
                <xdr:colOff>723900</xdr:colOff>
                <xdr:row>229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>
              <from>
                <xdr:col>8</xdr:col>
                <xdr:colOff>581025</xdr:colOff>
                <xdr:row>229</xdr:row>
                <xdr:rowOff>0</xdr:rowOff>
              </from>
              <to>
                <xdr:col>8</xdr:col>
                <xdr:colOff>733425</xdr:colOff>
                <xdr:row>229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6012</vt:lpstr>
      <vt:lpstr>'6012'!Область_печати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2015-06-25T07:00:57Z</dcterms:modified>
</cp:coreProperties>
</file>